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cetomecyber-my.sharepoint.com/personal/cedric_cetome_com/Documents/Documents/cetome/REDact/Ready to share/"/>
    </mc:Choice>
  </mc:AlternateContent>
  <xr:revisionPtr revIDLastSave="80" documentId="8_{66E4ADD8-0C87-47B0-BA05-8B99AEA8FDE2}" xr6:coauthVersionLast="47" xr6:coauthVersionMax="47" xr10:uidLastSave="{BAFDFE52-0693-481B-B17D-07220883460A}"/>
  <bookViews>
    <workbookView xWindow="-120" yWindow="-120" windowWidth="38640" windowHeight="21120" xr2:uid="{BDAC1948-7764-40DE-9E0D-6BB5BFA2338E}"/>
  </bookViews>
  <sheets>
    <sheet name="Introduction" sheetId="12" r:id="rId1"/>
    <sheet name="Assets" sheetId="14" r:id="rId2"/>
    <sheet name="Interfaces" sheetId="15" r:id="rId3"/>
    <sheet name="Entities" sheetId="16" r:id="rId4"/>
    <sheet name="Summary DTs" sheetId="17" r:id="rId5"/>
    <sheet name="DT ACM-AUM-SSM-SCM-DLM-UNM-CCK" sheetId="3" r:id="rId6"/>
    <sheet name="DT SUM" sheetId="5" r:id="rId7"/>
    <sheet name="DT LGM" sheetId="11" r:id="rId8"/>
    <sheet name="DT RLM-NMM-TCM" sheetId="6" r:id="rId9"/>
    <sheet name="DT GEC-1" sheetId="10" r:id="rId10"/>
    <sheet name="DT GEC-2-8" sheetId="7" r:id="rId11"/>
    <sheet name="DT CRY" sheetId="8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7" l="1"/>
  <c r="A5" i="17"/>
  <c r="B178" i="17"/>
  <c r="D178" i="17" s="1" a="1"/>
  <c r="D178" i="17" s="1"/>
  <c r="C178" i="17" a="1"/>
  <c r="C178" i="17" s="1"/>
  <c r="B179" i="17"/>
  <c r="F179" i="17" s="1" a="1"/>
  <c r="F179" i="17" s="1"/>
  <c r="B175" i="17"/>
  <c r="F175" i="17" s="1" a="1"/>
  <c r="F175" i="17" s="1"/>
  <c r="B174" i="17"/>
  <c r="F174" i="17" s="1" a="1"/>
  <c r="F174" i="17" s="1"/>
  <c r="B172" i="17"/>
  <c r="C172" i="17" s="1" a="1"/>
  <c r="C172" i="17" s="1"/>
  <c r="B171" i="17"/>
  <c r="F171" i="17" s="1" a="1"/>
  <c r="F171" i="17" s="1"/>
  <c r="B169" i="17"/>
  <c r="F169" i="17" s="1" a="1"/>
  <c r="F169" i="17" s="1"/>
  <c r="B168" i="17"/>
  <c r="C168" i="17" s="1" a="1"/>
  <c r="C168" i="17" s="1"/>
  <c r="B166" i="17"/>
  <c r="F166" i="17" s="1" a="1"/>
  <c r="F166" i="17" s="1"/>
  <c r="B164" i="17"/>
  <c r="F164" i="17" s="1" a="1"/>
  <c r="F164" i="17" s="1"/>
  <c r="B163" i="17"/>
  <c r="F163" i="17" s="1" a="1"/>
  <c r="F163" i="17" s="1"/>
  <c r="B161" i="17"/>
  <c r="C161" i="17" s="1" a="1"/>
  <c r="C161" i="17" s="1"/>
  <c r="B158" i="17"/>
  <c r="F158" i="17" s="1" a="1"/>
  <c r="F158" i="17" s="1"/>
  <c r="B157" i="17"/>
  <c r="F157" i="17" s="1" a="1"/>
  <c r="F157" i="17" s="1"/>
  <c r="B156" i="17"/>
  <c r="F156" i="17" s="1" a="1"/>
  <c r="F156" i="17" s="1"/>
  <c r="B154" i="17"/>
  <c r="F154" i="17" s="1" a="1"/>
  <c r="F154" i="17" s="1"/>
  <c r="B153" i="17"/>
  <c r="F153" i="17" s="1" a="1"/>
  <c r="F153" i="17" s="1"/>
  <c r="B152" i="17"/>
  <c r="C152" i="17" s="1" a="1"/>
  <c r="C152" i="17" s="1"/>
  <c r="B151" i="17"/>
  <c r="C151" i="17" s="1" a="1"/>
  <c r="C151" i="17" s="1"/>
  <c r="B150" i="17"/>
  <c r="C150" i="17" s="1" a="1"/>
  <c r="C150" i="17" s="1"/>
  <c r="B160" i="17"/>
  <c r="E160" i="17" s="1" a="1"/>
  <c r="E160" i="17" s="1"/>
  <c r="B146" i="17"/>
  <c r="F146" i="17" s="1" a="1"/>
  <c r="F146" i="17" s="1"/>
  <c r="B145" i="17"/>
  <c r="F145" i="17" s="1" a="1"/>
  <c r="F145" i="17" s="1"/>
  <c r="B147" i="17"/>
  <c r="F147" i="17" s="1" a="1"/>
  <c r="F147" i="17" s="1"/>
  <c r="B143" i="17"/>
  <c r="D143" i="17" s="1" a="1"/>
  <c r="D143" i="17" s="1"/>
  <c r="B142" i="17"/>
  <c r="C142" i="17" s="1" a="1"/>
  <c r="C142" i="17" s="1"/>
  <c r="B140" i="17"/>
  <c r="D140" i="17" s="1" a="1"/>
  <c r="D140" i="17" s="1"/>
  <c r="B139" i="17"/>
  <c r="F139" i="17" s="1" a="1"/>
  <c r="F139" i="17" s="1"/>
  <c r="B136" i="17"/>
  <c r="D136" i="17" s="1" a="1"/>
  <c r="D136" i="17" s="1"/>
  <c r="B130" i="17"/>
  <c r="F130" i="17" s="1" a="1"/>
  <c r="F130" i="17" s="1"/>
  <c r="B134" i="17"/>
  <c r="F134" i="17" s="1" a="1"/>
  <c r="F134" i="17" s="1"/>
  <c r="B133" i="17"/>
  <c r="F133" i="17" s="1" a="1"/>
  <c r="F133" i="17" s="1"/>
  <c r="B127" i="17"/>
  <c r="F127" i="17" s="1" a="1"/>
  <c r="F127" i="17" s="1"/>
  <c r="B119" i="17"/>
  <c r="C119" i="17" s="1" a="1"/>
  <c r="C119" i="17" s="1"/>
  <c r="B126" i="17"/>
  <c r="F126" i="17" s="1" a="1"/>
  <c r="F126" i="17" s="1"/>
  <c r="B124" i="17"/>
  <c r="F124" i="17" s="1" a="1"/>
  <c r="F124" i="17" s="1"/>
  <c r="B122" i="17"/>
  <c r="F122" i="17" s="1" a="1"/>
  <c r="F122" i="17" s="1"/>
  <c r="B121" i="17"/>
  <c r="F121" i="17" s="1" a="1"/>
  <c r="F121" i="17" s="1"/>
  <c r="B118" i="17"/>
  <c r="F118" i="17" s="1" a="1"/>
  <c r="F118" i="17" s="1"/>
  <c r="B115" i="17"/>
  <c r="F115" i="17" s="1" a="1"/>
  <c r="F115" i="17" s="1"/>
  <c r="B114" i="17"/>
  <c r="F114" i="17" s="1" a="1"/>
  <c r="F114" i="17" s="1"/>
  <c r="B111" i="17"/>
  <c r="F111" i="17" s="1" a="1"/>
  <c r="F111" i="17" s="1"/>
  <c r="B110" i="17"/>
  <c r="E110" i="17" s="1" a="1"/>
  <c r="E110" i="17" s="1"/>
  <c r="B107" i="17"/>
  <c r="F107" i="17" s="1" a="1"/>
  <c r="F107" i="17" s="1"/>
  <c r="B106" i="17"/>
  <c r="F106" i="17" s="1" a="1"/>
  <c r="F106" i="17" s="1"/>
  <c r="B105" i="17"/>
  <c r="F105" i="17" s="1" a="1"/>
  <c r="F105" i="17" s="1"/>
  <c r="B101" i="17"/>
  <c r="D101" i="17" s="1" a="1"/>
  <c r="D101" i="17" s="1"/>
  <c r="B102" i="17"/>
  <c r="D102" i="17" s="1" a="1"/>
  <c r="D102" i="17" s="1"/>
  <c r="B97" i="17"/>
  <c r="F97" i="17" s="1" a="1"/>
  <c r="F97" i="17" s="1"/>
  <c r="B98" i="17"/>
  <c r="F98" i="17" s="1" a="1"/>
  <c r="F98" i="17" s="1"/>
  <c r="B95" i="17"/>
  <c r="F95" i="17" s="1" a="1"/>
  <c r="F95" i="17" s="1"/>
  <c r="B94" i="17"/>
  <c r="F94" i="17" s="1" a="1"/>
  <c r="F94" i="17" s="1"/>
  <c r="B92" i="17"/>
  <c r="F92" i="17" s="1" a="1"/>
  <c r="F92" i="17" s="1"/>
  <c r="B91" i="17"/>
  <c r="F91" i="17" s="1" a="1"/>
  <c r="F91" i="17" s="1"/>
  <c r="B90" i="17"/>
  <c r="F90" i="17" s="1" a="1"/>
  <c r="F90" i="17" s="1"/>
  <c r="B100" i="17"/>
  <c r="C100" i="17" s="1" a="1"/>
  <c r="C100" i="17" s="1"/>
  <c r="B87" i="17"/>
  <c r="E87" i="17" s="1" a="1"/>
  <c r="E87" i="17" s="1"/>
  <c r="B85" i="17"/>
  <c r="F85" i="17" s="1" a="1"/>
  <c r="F85" i="17" s="1"/>
  <c r="B83" i="17"/>
  <c r="E83" i="17" s="1" a="1"/>
  <c r="E83" i="17" s="1"/>
  <c r="B82" i="17"/>
  <c r="F82" i="17" s="1" a="1"/>
  <c r="F82" i="17" s="1"/>
  <c r="B79" i="17"/>
  <c r="E79" i="17" s="1" a="1"/>
  <c r="E79" i="17" s="1"/>
  <c r="B78" i="17"/>
  <c r="C78" i="17" s="1" a="1"/>
  <c r="C78" i="17" s="1"/>
  <c r="B77" i="17"/>
  <c r="F77" i="17" s="1" a="1"/>
  <c r="F77" i="17" s="1"/>
  <c r="B76" i="17"/>
  <c r="F76" i="17" s="1" a="1"/>
  <c r="F76" i="17" s="1"/>
  <c r="B75" i="17"/>
  <c r="E75" i="17" s="1" a="1"/>
  <c r="E75" i="17" s="1"/>
  <c r="B73" i="17"/>
  <c r="F73" i="17" s="1" a="1"/>
  <c r="F73" i="17" s="1"/>
  <c r="B71" i="17"/>
  <c r="C71" i="17" s="1" a="1"/>
  <c r="C71" i="17" s="1"/>
  <c r="B70" i="17"/>
  <c r="C70" i="17" s="1" a="1"/>
  <c r="C70" i="17" s="1"/>
  <c r="B69" i="17"/>
  <c r="C69" i="17" s="1" a="1"/>
  <c r="C69" i="17" s="1"/>
  <c r="B68" i="17"/>
  <c r="D68" i="17" s="1" a="1"/>
  <c r="D68" i="17" s="1"/>
  <c r="B67" i="17"/>
  <c r="E67" i="17" s="1" a="1"/>
  <c r="E67" i="17" s="1"/>
  <c r="B49" i="17"/>
  <c r="F49" i="17" s="1" a="1"/>
  <c r="F49" i="17" s="1"/>
  <c r="B48" i="17"/>
  <c r="C48" i="17" s="1" a="1"/>
  <c r="C48" i="17" s="1"/>
  <c r="B46" i="17"/>
  <c r="C46" i="17" s="1" a="1"/>
  <c r="C46" i="17" s="1"/>
  <c r="B64" i="17"/>
  <c r="F64" i="17" s="1" a="1"/>
  <c r="F64" i="17" s="1"/>
  <c r="B60" i="17"/>
  <c r="C60" i="17" s="1" a="1"/>
  <c r="C60" i="17" s="1"/>
  <c r="B62" i="17"/>
  <c r="C62" i="17" s="1" a="1"/>
  <c r="C62" i="17" s="1"/>
  <c r="B61" i="17"/>
  <c r="C61" i="17" s="1" a="1"/>
  <c r="C61" i="17" s="1"/>
  <c r="B58" i="17"/>
  <c r="C58" i="17" s="1" a="1"/>
  <c r="C58" i="17" s="1"/>
  <c r="B57" i="17"/>
  <c r="C57" i="17" s="1" a="1"/>
  <c r="C57" i="17" s="1"/>
  <c r="B56" i="17"/>
  <c r="C56" i="17" s="1" a="1"/>
  <c r="C56" i="17" s="1"/>
  <c r="B54" i="17"/>
  <c r="F54" i="17" s="1" a="1"/>
  <c r="F54" i="17" s="1"/>
  <c r="B53" i="17"/>
  <c r="F53" i="17" s="1" a="1"/>
  <c r="F53" i="17" s="1"/>
  <c r="B51" i="17"/>
  <c r="C51" i="17" s="1" a="1"/>
  <c r="C51" i="17" s="1"/>
  <c r="B44" i="17"/>
  <c r="C44" i="17" s="1" a="1"/>
  <c r="C44" i="17" s="1"/>
  <c r="B42" i="17"/>
  <c r="F42" i="17" s="1" a="1"/>
  <c r="F42" i="17" s="1"/>
  <c r="B35" i="17"/>
  <c r="F35" i="17" s="1" a="1"/>
  <c r="F35" i="17" s="1"/>
  <c r="B40" i="17"/>
  <c r="F40" i="17" s="1" a="1"/>
  <c r="F40" i="17" s="1"/>
  <c r="B39" i="17"/>
  <c r="C39" i="17" s="1" a="1"/>
  <c r="C39" i="17" s="1"/>
  <c r="B38" i="17"/>
  <c r="C38" i="17" s="1" a="1"/>
  <c r="C38" i="17" s="1"/>
  <c r="B37" i="17"/>
  <c r="D37" i="17" s="1" a="1"/>
  <c r="D37" i="17" s="1"/>
  <c r="B34" i="17"/>
  <c r="E34" i="17" s="1" a="1"/>
  <c r="E34" i="17" s="1"/>
  <c r="B33" i="17"/>
  <c r="C33" i="17" s="1" a="1"/>
  <c r="C33" i="17" s="1"/>
  <c r="B30" i="17"/>
  <c r="C30" i="17" s="1" a="1"/>
  <c r="C30" i="17" s="1"/>
  <c r="B29" i="17"/>
  <c r="D29" i="17" s="1" a="1"/>
  <c r="D29" i="17" s="1"/>
  <c r="B28" i="17"/>
  <c r="D28" i="17" s="1" a="1"/>
  <c r="D28" i="17" s="1"/>
  <c r="B26" i="17"/>
  <c r="D26" i="17" s="1" a="1"/>
  <c r="D26" i="17" s="1"/>
  <c r="B25" i="17"/>
  <c r="C25" i="17" s="1" a="1"/>
  <c r="C25" i="17" s="1"/>
  <c r="B23" i="17"/>
  <c r="D23" i="17" s="1" a="1"/>
  <c r="D23" i="17" s="1"/>
  <c r="B22" i="17"/>
  <c r="E22" i="17" s="1" a="1"/>
  <c r="E22" i="17" s="1"/>
  <c r="B21" i="17"/>
  <c r="D21" i="17" s="1" a="1"/>
  <c r="D21" i="17" s="1"/>
  <c r="B18" i="17"/>
  <c r="E18" i="17" s="1" a="1"/>
  <c r="E18" i="17" s="1"/>
  <c r="B19" i="17"/>
  <c r="F19" i="17" s="1" a="1"/>
  <c r="F19" i="17" s="1"/>
  <c r="B16" i="17"/>
  <c r="E16" i="17" s="1" a="1"/>
  <c r="E16" i="17" s="1"/>
  <c r="B14" i="17"/>
  <c r="E14" i="17" s="1" a="1"/>
  <c r="E14" i="17" s="1"/>
  <c r="B13" i="17"/>
  <c r="F13" i="17" s="1" a="1"/>
  <c r="F13" i="17" s="1"/>
  <c r="B12" i="17"/>
  <c r="E12" i="17" s="1" a="1"/>
  <c r="E12" i="17" s="1"/>
  <c r="B11" i="17"/>
  <c r="D11" i="17" s="1" a="1"/>
  <c r="D11" i="17" s="1"/>
  <c r="E168" i="17" l="1" a="1"/>
  <c r="E168" i="17" s="1"/>
  <c r="C171" i="17" a="1"/>
  <c r="C171" i="17" s="1"/>
  <c r="E171" i="17" a="1"/>
  <c r="E171" i="17" s="1"/>
  <c r="D172" i="17" a="1"/>
  <c r="D172" i="17" s="1"/>
  <c r="E172" i="17" a="1"/>
  <c r="E172" i="17" s="1"/>
  <c r="F172" i="17" a="1"/>
  <c r="F172" i="17" s="1"/>
  <c r="E178" i="17" a="1"/>
  <c r="E178" i="17" s="1"/>
  <c r="F178" i="17" a="1"/>
  <c r="F178" i="17" s="1"/>
  <c r="D168" i="17" a="1"/>
  <c r="D168" i="17" s="1"/>
  <c r="D179" i="17" a="1"/>
  <c r="D179" i="17" s="1"/>
  <c r="E179" i="17" a="1"/>
  <c r="E179" i="17" s="1"/>
  <c r="F168" i="17" a="1"/>
  <c r="F168" i="17" s="1"/>
  <c r="C169" i="17" a="1"/>
  <c r="C169" i="17" s="1"/>
  <c r="D169" i="17" a="1"/>
  <c r="D169" i="17" s="1"/>
  <c r="C179" i="17" a="1"/>
  <c r="C179" i="17" s="1"/>
  <c r="E169" i="17" a="1"/>
  <c r="E169" i="17" s="1"/>
  <c r="E150" i="17" a="1"/>
  <c r="E150" i="17" s="1"/>
  <c r="D171" i="17" a="1"/>
  <c r="D171" i="17" s="1"/>
  <c r="C166" i="17" a="1"/>
  <c r="C166" i="17" s="1"/>
  <c r="F150" i="17" a="1"/>
  <c r="F150" i="17" s="1"/>
  <c r="C174" i="17" a="1"/>
  <c r="C174" i="17" s="1"/>
  <c r="D166" i="17" a="1"/>
  <c r="D166" i="17" s="1"/>
  <c r="D151" i="17" a="1"/>
  <c r="D151" i="17" s="1"/>
  <c r="D174" i="17" a="1"/>
  <c r="D174" i="17" s="1"/>
  <c r="E166" i="17" a="1"/>
  <c r="E166" i="17" s="1"/>
  <c r="D154" i="17" a="1"/>
  <c r="D154" i="17" s="1"/>
  <c r="E174" i="17" a="1"/>
  <c r="E174" i="17" s="1"/>
  <c r="D150" i="17" a="1"/>
  <c r="D150" i="17" s="1"/>
  <c r="C175" i="17" a="1"/>
  <c r="C175" i="17" s="1"/>
  <c r="D175" i="17" a="1"/>
  <c r="D175" i="17" s="1"/>
  <c r="E175" i="17" a="1"/>
  <c r="E175" i="17" s="1"/>
  <c r="E152" i="17" a="1"/>
  <c r="E152" i="17" s="1"/>
  <c r="C163" i="17" a="1"/>
  <c r="C163" i="17" s="1"/>
  <c r="C164" i="17" a="1"/>
  <c r="C164" i="17" s="1"/>
  <c r="D163" i="17" a="1"/>
  <c r="D163" i="17" s="1"/>
  <c r="E163" i="17" a="1"/>
  <c r="E163" i="17" s="1"/>
  <c r="C153" i="17" a="1"/>
  <c r="C153" i="17" s="1"/>
  <c r="D164" i="17" a="1"/>
  <c r="D164" i="17" s="1"/>
  <c r="E164" i="17" a="1"/>
  <c r="E164" i="17" s="1"/>
  <c r="E151" i="17" a="1"/>
  <c r="E151" i="17" s="1"/>
  <c r="C154" i="17" a="1"/>
  <c r="C154" i="17" s="1"/>
  <c r="E154" i="17" a="1"/>
  <c r="E154" i="17" s="1"/>
  <c r="F160" i="17" a="1"/>
  <c r="F160" i="17" s="1"/>
  <c r="E147" i="17" a="1"/>
  <c r="E147" i="17" s="1"/>
  <c r="C156" i="17" a="1"/>
  <c r="C156" i="17" s="1"/>
  <c r="C158" i="17" a="1"/>
  <c r="C158" i="17" s="1"/>
  <c r="D161" i="17" a="1"/>
  <c r="D161" i="17" s="1"/>
  <c r="C160" i="17" a="1"/>
  <c r="C160" i="17" s="1"/>
  <c r="E161" i="17" a="1"/>
  <c r="E161" i="17" s="1"/>
  <c r="F161" i="17" a="1"/>
  <c r="F161" i="17" s="1"/>
  <c r="D156" i="17" a="1"/>
  <c r="D156" i="17" s="1"/>
  <c r="C157" i="17" a="1"/>
  <c r="C157" i="17" s="1"/>
  <c r="F151" i="17" a="1"/>
  <c r="F151" i="17" s="1"/>
  <c r="E156" i="17" a="1"/>
  <c r="E156" i="17" s="1"/>
  <c r="D152" i="17" a="1"/>
  <c r="D152" i="17" s="1"/>
  <c r="D157" i="17" a="1"/>
  <c r="D157" i="17" s="1"/>
  <c r="D158" i="17" a="1"/>
  <c r="D158" i="17" s="1"/>
  <c r="F152" i="17" a="1"/>
  <c r="F152" i="17" s="1"/>
  <c r="E158" i="17" a="1"/>
  <c r="E158" i="17" s="1"/>
  <c r="E157" i="17" a="1"/>
  <c r="E157" i="17" s="1"/>
  <c r="D153" i="17" a="1"/>
  <c r="D153" i="17" s="1"/>
  <c r="C146" i="17" a="1"/>
  <c r="C146" i="17" s="1"/>
  <c r="E153" i="17" a="1"/>
  <c r="E153" i="17" s="1"/>
  <c r="D160" i="17" a="1"/>
  <c r="D160" i="17" s="1"/>
  <c r="F142" i="17" a="1"/>
  <c r="F142" i="17" s="1"/>
  <c r="D146" i="17" a="1"/>
  <c r="D146" i="17" s="1"/>
  <c r="E146" i="17" a="1"/>
  <c r="E146" i="17" s="1"/>
  <c r="C145" i="17" a="1"/>
  <c r="C145" i="17" s="1"/>
  <c r="D145" i="17" a="1"/>
  <c r="D145" i="17" s="1"/>
  <c r="E145" i="17" a="1"/>
  <c r="E145" i="17" s="1"/>
  <c r="F143" i="17" a="1"/>
  <c r="F143" i="17" s="1"/>
  <c r="C147" i="17" a="1"/>
  <c r="C147" i="17" s="1"/>
  <c r="D142" i="17" a="1"/>
  <c r="D142" i="17" s="1"/>
  <c r="E142" i="17" a="1"/>
  <c r="E142" i="17" s="1"/>
  <c r="E143" i="17" a="1"/>
  <c r="E143" i="17" s="1"/>
  <c r="E140" i="17" a="1"/>
  <c r="E140" i="17" s="1"/>
  <c r="F140" i="17" a="1"/>
  <c r="F140" i="17" s="1"/>
  <c r="D147" i="17" a="1"/>
  <c r="D147" i="17" s="1"/>
  <c r="E139" i="17" a="1"/>
  <c r="E139" i="17" s="1"/>
  <c r="C140" i="17" a="1"/>
  <c r="C140" i="17" s="1"/>
  <c r="C139" i="17" a="1"/>
  <c r="C139" i="17" s="1"/>
  <c r="C143" i="17" a="1"/>
  <c r="C143" i="17" s="1"/>
  <c r="D139" i="17" a="1"/>
  <c r="D139" i="17" s="1"/>
  <c r="C91" i="17" a="1"/>
  <c r="C91" i="17" s="1"/>
  <c r="D91" i="17" a="1"/>
  <c r="D91" i="17" s="1"/>
  <c r="E91" i="17" a="1"/>
  <c r="E91" i="17" s="1"/>
  <c r="C94" i="17" a="1"/>
  <c r="C94" i="17" s="1"/>
  <c r="C97" i="17" a="1"/>
  <c r="C97" i="17" s="1"/>
  <c r="D85" i="17" a="1"/>
  <c r="D85" i="17" s="1"/>
  <c r="D94" i="17" a="1"/>
  <c r="D94" i="17" s="1"/>
  <c r="D97" i="17" a="1"/>
  <c r="D97" i="17" s="1"/>
  <c r="E94" i="17" a="1"/>
  <c r="E94" i="17" s="1"/>
  <c r="E97" i="17" a="1"/>
  <c r="E97" i="17" s="1"/>
  <c r="C90" i="17" a="1"/>
  <c r="C90" i="17" s="1"/>
  <c r="C92" i="17" a="1"/>
  <c r="C92" i="17" s="1"/>
  <c r="C95" i="17" a="1"/>
  <c r="C95" i="17" s="1"/>
  <c r="C98" i="17" a="1"/>
  <c r="C98" i="17" s="1"/>
  <c r="D90" i="17" a="1"/>
  <c r="D90" i="17" s="1"/>
  <c r="D92" i="17" a="1"/>
  <c r="D92" i="17" s="1"/>
  <c r="D95" i="17" a="1"/>
  <c r="D95" i="17" s="1"/>
  <c r="D98" i="17" a="1"/>
  <c r="D98" i="17" s="1"/>
  <c r="E90" i="17" a="1"/>
  <c r="E90" i="17" s="1"/>
  <c r="E92" i="17" a="1"/>
  <c r="E92" i="17" s="1"/>
  <c r="E95" i="17" a="1"/>
  <c r="E95" i="17" s="1"/>
  <c r="E98" i="17" a="1"/>
  <c r="E98" i="17" s="1"/>
  <c r="F136" i="17" a="1"/>
  <c r="F136" i="17" s="1"/>
  <c r="C136" i="17" a="1"/>
  <c r="C136" i="17" s="1"/>
  <c r="C133" i="17" a="1"/>
  <c r="C133" i="17" s="1"/>
  <c r="D133" i="17" a="1"/>
  <c r="D133" i="17" s="1"/>
  <c r="E133" i="17" a="1"/>
  <c r="E133" i="17" s="1"/>
  <c r="C134" i="17" a="1"/>
  <c r="C134" i="17" s="1"/>
  <c r="D134" i="17" a="1"/>
  <c r="D134" i="17" s="1"/>
  <c r="E134" i="17" a="1"/>
  <c r="E134" i="17" s="1"/>
  <c r="E136" i="17" a="1"/>
  <c r="E136" i="17" s="1"/>
  <c r="D130" i="17" a="1"/>
  <c r="D130" i="17" s="1"/>
  <c r="C130" i="17" a="1"/>
  <c r="C130" i="17" s="1"/>
  <c r="E130" i="17" a="1"/>
  <c r="E130" i="17" s="1"/>
  <c r="C121" i="17" a="1"/>
  <c r="C121" i="17" s="1"/>
  <c r="D121" i="17" a="1"/>
  <c r="D121" i="17" s="1"/>
  <c r="E121" i="17" a="1"/>
  <c r="E121" i="17" s="1"/>
  <c r="E122" i="17" a="1"/>
  <c r="E122" i="17" s="1"/>
  <c r="E126" i="17" a="1"/>
  <c r="E126" i="17" s="1"/>
  <c r="D119" i="17" a="1"/>
  <c r="D119" i="17" s="1"/>
  <c r="E119" i="17" a="1"/>
  <c r="E119" i="17" s="1"/>
  <c r="F119" i="17" a="1"/>
  <c r="F119" i="17" s="1"/>
  <c r="C126" i="17" a="1"/>
  <c r="C126" i="17" s="1"/>
  <c r="D126" i="17" a="1"/>
  <c r="D126" i="17" s="1"/>
  <c r="C122" i="17" a="1"/>
  <c r="C122" i="17" s="1"/>
  <c r="D122" i="17" a="1"/>
  <c r="D122" i="17" s="1"/>
  <c r="C118" i="17" a="1"/>
  <c r="C118" i="17" s="1"/>
  <c r="C124" i="17" a="1"/>
  <c r="C124" i="17" s="1"/>
  <c r="C127" i="17" a="1"/>
  <c r="C127" i="17" s="1"/>
  <c r="D118" i="17" a="1"/>
  <c r="D118" i="17" s="1"/>
  <c r="D124" i="17" a="1"/>
  <c r="D124" i="17" s="1"/>
  <c r="D127" i="17" a="1"/>
  <c r="D127" i="17" s="1"/>
  <c r="E118" i="17" a="1"/>
  <c r="E118" i="17" s="1"/>
  <c r="E124" i="17" a="1"/>
  <c r="E124" i="17" s="1"/>
  <c r="E127" i="17" a="1"/>
  <c r="E127" i="17" s="1"/>
  <c r="C107" i="17" a="1"/>
  <c r="C107" i="17" s="1"/>
  <c r="D106" i="17" a="1"/>
  <c r="D106" i="17" s="1"/>
  <c r="D105" i="17" a="1"/>
  <c r="D105" i="17" s="1"/>
  <c r="C115" i="17" a="1"/>
  <c r="C115" i="17" s="1"/>
  <c r="C111" i="17" a="1"/>
  <c r="C111" i="17" s="1"/>
  <c r="C114" i="17" a="1"/>
  <c r="C114" i="17" s="1"/>
  <c r="D114" i="17" a="1"/>
  <c r="D114" i="17" s="1"/>
  <c r="E114" i="17" a="1"/>
  <c r="E114" i="17" s="1"/>
  <c r="D115" i="17" a="1"/>
  <c r="D115" i="17" s="1"/>
  <c r="E115" i="17" a="1"/>
  <c r="E115" i="17" s="1"/>
  <c r="C106" i="17" a="1"/>
  <c r="C106" i="17" s="1"/>
  <c r="F110" i="17" a="1"/>
  <c r="F110" i="17" s="1"/>
  <c r="E105" i="17" a="1"/>
  <c r="E105" i="17" s="1"/>
  <c r="C110" i="17" a="1"/>
  <c r="C110" i="17" s="1"/>
  <c r="D110" i="17" a="1"/>
  <c r="D110" i="17" s="1"/>
  <c r="D111" i="17" a="1"/>
  <c r="D111" i="17" s="1"/>
  <c r="E111" i="17" a="1"/>
  <c r="E111" i="17" s="1"/>
  <c r="C105" i="17" a="1"/>
  <c r="C105" i="17" s="1"/>
  <c r="E106" i="17" a="1"/>
  <c r="E106" i="17" s="1"/>
  <c r="D107" i="17" a="1"/>
  <c r="D107" i="17" s="1"/>
  <c r="E107" i="17" a="1"/>
  <c r="E107" i="17" s="1"/>
  <c r="F101" i="17" a="1"/>
  <c r="F101" i="17" s="1"/>
  <c r="F102" i="17" a="1"/>
  <c r="F102" i="17" s="1"/>
  <c r="C101" i="17" a="1"/>
  <c r="C101" i="17" s="1"/>
  <c r="E101" i="17" a="1"/>
  <c r="E101" i="17" s="1"/>
  <c r="F87" i="17" a="1"/>
  <c r="F87" i="17" s="1"/>
  <c r="C87" i="17" a="1"/>
  <c r="C87" i="17" s="1"/>
  <c r="C102" i="17" a="1"/>
  <c r="C102" i="17" s="1"/>
  <c r="E102" i="17" a="1"/>
  <c r="E102" i="17" s="1"/>
  <c r="D100" i="17" a="1"/>
  <c r="D100" i="17" s="1"/>
  <c r="D87" i="17" a="1"/>
  <c r="D87" i="17" s="1"/>
  <c r="E100" i="17" a="1"/>
  <c r="E100" i="17" s="1"/>
  <c r="F100" i="17" a="1"/>
  <c r="F100" i="17" s="1"/>
  <c r="F83" i="17" a="1"/>
  <c r="F83" i="17" s="1"/>
  <c r="C85" i="17" a="1"/>
  <c r="C85" i="17" s="1"/>
  <c r="E85" i="17" a="1"/>
  <c r="E85" i="17" s="1"/>
  <c r="C79" i="17" a="1"/>
  <c r="C79" i="17" s="1"/>
  <c r="D79" i="17" a="1"/>
  <c r="D79" i="17" s="1"/>
  <c r="F79" i="17" a="1"/>
  <c r="F79" i="17" s="1"/>
  <c r="C83" i="17" a="1"/>
  <c r="C83" i="17" s="1"/>
  <c r="D83" i="17" a="1"/>
  <c r="D83" i="17" s="1"/>
  <c r="C82" i="17" a="1"/>
  <c r="C82" i="17" s="1"/>
  <c r="D82" i="17" a="1"/>
  <c r="D82" i="17" s="1"/>
  <c r="E82" i="17" a="1"/>
  <c r="E82" i="17" s="1"/>
  <c r="F78" i="17" a="1"/>
  <c r="F78" i="17" s="1"/>
  <c r="D75" i="17" a="1"/>
  <c r="D75" i="17" s="1"/>
  <c r="C76" i="17" a="1"/>
  <c r="C76" i="17" s="1"/>
  <c r="D76" i="17" a="1"/>
  <c r="D76" i="17" s="1"/>
  <c r="E76" i="17" a="1"/>
  <c r="E76" i="17" s="1"/>
  <c r="D77" i="17" a="1"/>
  <c r="D77" i="17" s="1"/>
  <c r="D78" i="17" a="1"/>
  <c r="D78" i="17" s="1"/>
  <c r="E78" i="17" a="1"/>
  <c r="E78" i="17" s="1"/>
  <c r="C75" i="17" a="1"/>
  <c r="C75" i="17" s="1"/>
  <c r="C77" i="17" a="1"/>
  <c r="C77" i="17" s="1"/>
  <c r="E77" i="17" a="1"/>
  <c r="E77" i="17" s="1"/>
  <c r="F75" i="17" a="1"/>
  <c r="F75" i="17" s="1"/>
  <c r="D73" i="17" a="1"/>
  <c r="D73" i="17" s="1"/>
  <c r="E73" i="17" a="1"/>
  <c r="E73" i="17" s="1"/>
  <c r="C73" i="17" a="1"/>
  <c r="C73" i="17" s="1"/>
  <c r="F71" i="17" a="1"/>
  <c r="F71" i="17" s="1"/>
  <c r="C28" i="17" a="1"/>
  <c r="C28" i="17" s="1"/>
  <c r="C68" i="17" a="1"/>
  <c r="C68" i="17" s="1"/>
  <c r="C67" i="17" a="1"/>
  <c r="C67" i="17" s="1"/>
  <c r="D67" i="17" a="1"/>
  <c r="D67" i="17" s="1"/>
  <c r="E71" i="17" a="1"/>
  <c r="E71" i="17" s="1"/>
  <c r="D71" i="17" a="1"/>
  <c r="D71" i="17" s="1"/>
  <c r="F70" i="17" a="1"/>
  <c r="F70" i="17" s="1"/>
  <c r="E54" i="17" a="1"/>
  <c r="E54" i="17" s="1"/>
  <c r="D70" i="17" a="1"/>
  <c r="D70" i="17" s="1"/>
  <c r="E68" i="17" a="1"/>
  <c r="E68" i="17" s="1"/>
  <c r="C40" i="17" a="1"/>
  <c r="C40" i="17" s="1"/>
  <c r="E70" i="17" a="1"/>
  <c r="E70" i="17" s="1"/>
  <c r="F69" i="17" a="1"/>
  <c r="F69" i="17" s="1"/>
  <c r="E69" i="17" a="1"/>
  <c r="E69" i="17" s="1"/>
  <c r="D69" i="17" a="1"/>
  <c r="D69" i="17" s="1"/>
  <c r="F68" i="17" a="1"/>
  <c r="F68" i="17" s="1"/>
  <c r="F67" i="17" a="1"/>
  <c r="F67" i="17" s="1"/>
  <c r="C21" i="17" a="1"/>
  <c r="C21" i="17" s="1"/>
  <c r="C42" i="17" a="1"/>
  <c r="C42" i="17" s="1"/>
  <c r="D25" i="17" a="1"/>
  <c r="D25" i="17" s="1"/>
  <c r="D19" i="17" a="1"/>
  <c r="D19" i="17" s="1"/>
  <c r="C64" i="17" a="1"/>
  <c r="C64" i="17" s="1"/>
  <c r="F23" i="17" a="1"/>
  <c r="F23" i="17" s="1"/>
  <c r="F25" i="17" a="1"/>
  <c r="F25" i="17" s="1"/>
  <c r="D53" i="17" a="1"/>
  <c r="D53" i="17" s="1"/>
  <c r="C18" i="17" a="1"/>
  <c r="C18" i="17" s="1"/>
  <c r="C19" i="17" a="1"/>
  <c r="C19" i="17" s="1"/>
  <c r="E19" i="17" a="1"/>
  <c r="E19" i="17" s="1"/>
  <c r="C22" i="17" a="1"/>
  <c r="C22" i="17" s="1"/>
  <c r="E30" i="17" a="1"/>
  <c r="E30" i="17" s="1"/>
  <c r="D35" i="17" a="1"/>
  <c r="D35" i="17" s="1"/>
  <c r="C23" i="17" a="1"/>
  <c r="C23" i="17" s="1"/>
  <c r="C49" i="17" a="1"/>
  <c r="C49" i="17" s="1"/>
  <c r="C29" i="17" a="1"/>
  <c r="C29" i="17" s="1"/>
  <c r="E28" i="17" a="1"/>
  <c r="E28" i="17" s="1"/>
  <c r="E37" i="17" a="1"/>
  <c r="E37" i="17" s="1"/>
  <c r="C53" i="17" a="1"/>
  <c r="C53" i="17" s="1"/>
  <c r="C12" i="17" a="1"/>
  <c r="C12" i="17" s="1"/>
  <c r="E35" i="17" a="1"/>
  <c r="E35" i="17" s="1"/>
  <c r="C26" i="17" a="1"/>
  <c r="C26" i="17" s="1"/>
  <c r="C54" i="17" a="1"/>
  <c r="C54" i="17" s="1"/>
  <c r="D40" i="17" a="1"/>
  <c r="D40" i="17" s="1"/>
  <c r="D58" i="17" a="1"/>
  <c r="D58" i="17" s="1"/>
  <c r="E64" i="17" a="1"/>
  <c r="E64" i="17" s="1"/>
  <c r="E61" i="17" a="1"/>
  <c r="E61" i="17" s="1"/>
  <c r="C34" i="17" a="1"/>
  <c r="C34" i="17" s="1"/>
  <c r="F11" i="17" a="1"/>
  <c r="F11" i="17" s="1"/>
  <c r="F61" i="17" a="1"/>
  <c r="F61" i="17" s="1"/>
  <c r="C35" i="17" a="1"/>
  <c r="C35" i="17" s="1"/>
  <c r="F12" i="17" a="1"/>
  <c r="F12" i="17" s="1"/>
  <c r="C37" i="17" a="1"/>
  <c r="C37" i="17" s="1"/>
  <c r="F16" i="17" a="1"/>
  <c r="F16" i="17" s="1"/>
  <c r="E49" i="17" a="1"/>
  <c r="E49" i="17" s="1"/>
  <c r="D46" i="17" a="1"/>
  <c r="D46" i="17" s="1"/>
  <c r="E38" i="17" a="1"/>
  <c r="E38" i="17" s="1"/>
  <c r="D39" i="17" a="1"/>
  <c r="D39" i="17" s="1"/>
  <c r="F26" i="17" a="1"/>
  <c r="F26" i="17" s="1"/>
  <c r="F46" i="17" a="1"/>
  <c r="F46" i="17" s="1"/>
  <c r="E33" i="17" a="1"/>
  <c r="E33" i="17" s="1"/>
  <c r="E62" i="17" a="1"/>
  <c r="E62" i="17" s="1"/>
  <c r="D38" i="17" a="1"/>
  <c r="D38" i="17" s="1"/>
  <c r="E46" i="17" a="1"/>
  <c r="E46" i="17" s="1"/>
  <c r="E39" i="17" a="1"/>
  <c r="E39" i="17" s="1"/>
  <c r="F14" i="17" a="1"/>
  <c r="F14" i="17" s="1"/>
  <c r="E26" i="17" a="1"/>
  <c r="E26" i="17" s="1"/>
  <c r="D48" i="17" a="1"/>
  <c r="D48" i="17" s="1"/>
  <c r="D33" i="17" a="1"/>
  <c r="D33" i="17" s="1"/>
  <c r="F62" i="17" a="1"/>
  <c r="F62" i="17" s="1"/>
  <c r="D14" i="17" a="1"/>
  <c r="D14" i="17" s="1"/>
  <c r="E48" i="17" a="1"/>
  <c r="E48" i="17" s="1"/>
  <c r="D56" i="17" a="1"/>
  <c r="D56" i="17" s="1"/>
  <c r="D62" i="17" a="1"/>
  <c r="D62" i="17" s="1"/>
  <c r="E40" i="17" a="1"/>
  <c r="E40" i="17" s="1"/>
  <c r="F28" i="17" a="1"/>
  <c r="F28" i="17" s="1"/>
  <c r="F48" i="17" a="1"/>
  <c r="F48" i="17" s="1"/>
  <c r="E56" i="17" a="1"/>
  <c r="E56" i="17" s="1"/>
  <c r="D61" i="17" a="1"/>
  <c r="D61" i="17" s="1"/>
  <c r="D42" i="17" a="1"/>
  <c r="D42" i="17" s="1"/>
  <c r="D16" i="17" a="1"/>
  <c r="D16" i="17" s="1"/>
  <c r="F29" i="17" a="1"/>
  <c r="F29" i="17" s="1"/>
  <c r="D51" i="17" a="1"/>
  <c r="D51" i="17" s="1"/>
  <c r="F56" i="17" a="1"/>
  <c r="F56" i="17" s="1"/>
  <c r="D60" i="17" a="1"/>
  <c r="D60" i="17" s="1"/>
  <c r="E42" i="17" a="1"/>
  <c r="E42" i="17" s="1"/>
  <c r="F30" i="17" a="1"/>
  <c r="F30" i="17" s="1"/>
  <c r="F51" i="17" a="1"/>
  <c r="F51" i="17" s="1"/>
  <c r="F57" i="17" a="1"/>
  <c r="F57" i="17" s="1"/>
  <c r="D44" i="17" a="1"/>
  <c r="D44" i="17" s="1"/>
  <c r="E25" i="17" a="1"/>
  <c r="E25" i="17" s="1"/>
  <c r="E44" i="17" a="1"/>
  <c r="E44" i="17" s="1"/>
  <c r="F18" i="17" a="1"/>
  <c r="F18" i="17" s="1"/>
  <c r="D30" i="17" a="1"/>
  <c r="D30" i="17" s="1"/>
  <c r="E53" i="17" a="1"/>
  <c r="E53" i="17" s="1"/>
  <c r="E58" i="17" a="1"/>
  <c r="E58" i="17" s="1"/>
  <c r="F44" i="17" a="1"/>
  <c r="F44" i="17" s="1"/>
  <c r="F33" i="17" a="1"/>
  <c r="F33" i="17" s="1"/>
  <c r="F58" i="17" a="1"/>
  <c r="F58" i="17" s="1"/>
  <c r="D49" i="17" a="1"/>
  <c r="D49" i="17" s="1"/>
  <c r="F34" i="17" a="1"/>
  <c r="F34" i="17" s="1"/>
  <c r="D54" i="17" a="1"/>
  <c r="D54" i="17" s="1"/>
  <c r="D64" i="17" a="1"/>
  <c r="D64" i="17" s="1"/>
  <c r="E29" i="17" a="1"/>
  <c r="E29" i="17" s="1"/>
  <c r="F39" i="17" a="1"/>
  <c r="F39" i="17" s="1"/>
  <c r="E23" i="17" a="1"/>
  <c r="E23" i="17" s="1"/>
  <c r="D34" i="17" a="1"/>
  <c r="D34" i="17" s="1"/>
  <c r="F38" i="17" a="1"/>
  <c r="F38" i="17" s="1"/>
  <c r="F21" i="17" a="1"/>
  <c r="F21" i="17" s="1"/>
  <c r="E51" i="17" a="1"/>
  <c r="E51" i="17" s="1"/>
  <c r="E60" i="17" a="1"/>
  <c r="E60" i="17" s="1"/>
  <c r="F37" i="17" a="1"/>
  <c r="F37" i="17" s="1"/>
  <c r="F22" i="17" a="1"/>
  <c r="F22" i="17" s="1"/>
  <c r="F60" i="17" a="1"/>
  <c r="F60" i="17" s="1"/>
  <c r="D57" i="17" a="1"/>
  <c r="D57" i="17" s="1"/>
  <c r="E57" i="17" a="1"/>
  <c r="E57" i="17" s="1"/>
  <c r="C14" i="17" a="1"/>
  <c r="C14" i="17" s="1"/>
  <c r="C16" i="17" a="1"/>
  <c r="C16" i="17" s="1"/>
  <c r="D22" i="17" a="1"/>
  <c r="D22" i="17" s="1"/>
  <c r="C11" i="17" a="1"/>
  <c r="C11" i="17" s="1"/>
  <c r="D12" i="17" a="1"/>
  <c r="D12" i="17" s="1"/>
  <c r="D18" i="17" a="1"/>
  <c r="D18" i="17" s="1"/>
  <c r="E21" i="17" a="1"/>
  <c r="E21" i="17" s="1"/>
  <c r="E11" i="17" a="1"/>
  <c r="E11" i="17" s="1"/>
  <c r="C13" i="17" a="1"/>
  <c r="C13" i="17" s="1"/>
  <c r="D13" i="17" a="1"/>
  <c r="D13" i="17" s="1"/>
  <c r="E13" i="17" a="1"/>
  <c r="E13" i="1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<sst xmlns="http://schemas.openxmlformats.org/spreadsheetml/2006/main" count="625" uniqueCount="335">
  <si>
    <t>License</t>
  </si>
  <si>
    <t>Assets</t>
  </si>
  <si>
    <t>E.Info.DT.ACM-1</t>
  </si>
  <si>
    <t>ACM-1</t>
  </si>
  <si>
    <t>E.Just.DT.ACM-1</t>
  </si>
  <si>
    <t>E.Info.DT.ACM-2</t>
  </si>
  <si>
    <t>ACM-2</t>
  </si>
  <si>
    <t>E.Just.DT.ACM-2</t>
  </si>
  <si>
    <t>E.Info.DT.AUM-1-1</t>
  </si>
  <si>
    <t>AUM-1-1</t>
  </si>
  <si>
    <t>E.Just.DT.AUM-1-1</t>
  </si>
  <si>
    <t>E.Info.DT.AUM-1-2</t>
  </si>
  <si>
    <t>AUM-1-2</t>
  </si>
  <si>
    <t>E.Just.DT.AUM-1-2</t>
  </si>
  <si>
    <t>E.Info.DT.AUM-2</t>
  </si>
  <si>
    <t>AUM-2</t>
  </si>
  <si>
    <t>E.Just.DT.AUM-2</t>
  </si>
  <si>
    <t>E.Info.DT.AUM-3</t>
  </si>
  <si>
    <t>AUM-3</t>
  </si>
  <si>
    <t>E.Just.DT.AUM-3</t>
  </si>
  <si>
    <t>E.Info.DT.AUM-4</t>
  </si>
  <si>
    <t>AUM-4</t>
  </si>
  <si>
    <t>E.Just.DT.AUM-4</t>
  </si>
  <si>
    <t>E.Info.DT.AUM-5-1</t>
  </si>
  <si>
    <t>AUM-5-1</t>
  </si>
  <si>
    <t>E.Just.DT.AUM-5-1</t>
  </si>
  <si>
    <t>E.Info.DT.AUM-5-2</t>
  </si>
  <si>
    <t>AUM-5-2</t>
  </si>
  <si>
    <t>E.Just.DT.AUM-5-2</t>
  </si>
  <si>
    <t>E.Info.DT.AUM-6</t>
  </si>
  <si>
    <t>AUM-6</t>
  </si>
  <si>
    <t>E.Just.DT.AUM-6</t>
  </si>
  <si>
    <t>E.Info.DT.SSM-1</t>
  </si>
  <si>
    <t>SSM-1</t>
  </si>
  <si>
    <t>E.Just.DT.SSM-1</t>
  </si>
  <si>
    <t>E.Info.DT.SSM-2</t>
  </si>
  <si>
    <t>SSM-2</t>
  </si>
  <si>
    <t>E.Just.DT.SSM-2</t>
  </si>
  <si>
    <t>E.Info.DT.SSM-3</t>
  </si>
  <si>
    <t>SSM-3</t>
  </si>
  <si>
    <t>E.Just.DT.SSM-3</t>
  </si>
  <si>
    <t>E.Info.DT.SCM-1</t>
  </si>
  <si>
    <t>SCM-1</t>
  </si>
  <si>
    <t>E.Just.DT.SCM-1</t>
  </si>
  <si>
    <t>E.Info.DT.SCM-2</t>
  </si>
  <si>
    <t>SCM-2</t>
  </si>
  <si>
    <t>E.Just.DT.SCM-2</t>
  </si>
  <si>
    <t>E.Info.DT.SCM-3</t>
  </si>
  <si>
    <t>SCM-3</t>
  </si>
  <si>
    <t>E.Just.DT.SCM-3</t>
  </si>
  <si>
    <t>E.Info.DT.SCM-4</t>
  </si>
  <si>
    <t>SCM-4</t>
  </si>
  <si>
    <t>E.Just.DT.SCM-4</t>
  </si>
  <si>
    <t>E.Info.DT.CCK-1</t>
  </si>
  <si>
    <t>CCK-1</t>
  </si>
  <si>
    <t>E.Just.DT.CCK-1</t>
  </si>
  <si>
    <t>E.Info.DT.CCK-2</t>
  </si>
  <si>
    <t>CCK-2</t>
  </si>
  <si>
    <t>E.Just.DT.CCK-2</t>
  </si>
  <si>
    <t>E.Info.DT.CCK-3</t>
  </si>
  <si>
    <t>CCK-3</t>
  </si>
  <si>
    <t>E.Just.DT.CCK-3</t>
  </si>
  <si>
    <t>E.Info.DT.CRY-1</t>
  </si>
  <si>
    <t>CRY-1</t>
  </si>
  <si>
    <t>E.Just.DT.CRY-1</t>
  </si>
  <si>
    <t>Software component</t>
  </si>
  <si>
    <t>E.Info.DT.SUM-1</t>
  </si>
  <si>
    <t>SUM-1</t>
  </si>
  <si>
    <t>E.Just.DT.SUM-1</t>
  </si>
  <si>
    <t>E.Info.DT.SUM-2</t>
  </si>
  <si>
    <t>SUM-2</t>
  </si>
  <si>
    <t>E.Just.DT.SUM-2</t>
  </si>
  <si>
    <t>E.Info.DT.SUM-3</t>
  </si>
  <si>
    <t>SUM-3</t>
  </si>
  <si>
    <t>E.Just.DT.SUM-3</t>
  </si>
  <si>
    <t>E.Info.DT.ACM-3</t>
  </si>
  <si>
    <t>ACM-3</t>
  </si>
  <si>
    <t>E.Just.DT.ACM-3</t>
  </si>
  <si>
    <t>E.Info.DT.ACM-4</t>
  </si>
  <si>
    <t>ACM-4</t>
  </si>
  <si>
    <t>E.Just.DT.ACM-4</t>
  </si>
  <si>
    <t>E.Info.DT.ACM-5</t>
  </si>
  <si>
    <t>ACM-5</t>
  </si>
  <si>
    <t>E.Just.DT.ACM-5</t>
  </si>
  <si>
    <t>E.Info.DT.ACM-6</t>
  </si>
  <si>
    <t>ACM-6</t>
  </si>
  <si>
    <t>E.Just.DT.ACM-6</t>
  </si>
  <si>
    <t>E.Info.DT.AUM-2-1</t>
  </si>
  <si>
    <t>AUM-2-1</t>
  </si>
  <si>
    <t>E.Just.DT.AUM-2-1</t>
  </si>
  <si>
    <t>E.Info.DT.AUM-2-2</t>
  </si>
  <si>
    <t>AUM-2-2</t>
  </si>
  <si>
    <t>E.Just.DT.AUM-2-2</t>
  </si>
  <si>
    <t>Software components</t>
  </si>
  <si>
    <t>Interfaces</t>
  </si>
  <si>
    <t>ID of each interface from the E.Info</t>
  </si>
  <si>
    <t>E.Info.DT.RLM-1</t>
  </si>
  <si>
    <t>RLM-1</t>
  </si>
  <si>
    <t>E.Just.DT.RLM-1</t>
  </si>
  <si>
    <t>E.Info.DT.NMM-1</t>
  </si>
  <si>
    <t>NMM-1</t>
  </si>
  <si>
    <t>E.Just.DT.NMM-1</t>
  </si>
  <si>
    <t>E.Info.DT.TCM-1</t>
  </si>
  <si>
    <t>TCM-1</t>
  </si>
  <si>
    <t>E.Just.DT.TCM-1</t>
  </si>
  <si>
    <t>Cryptopraphy</t>
  </si>
  <si>
    <t>E.Info.DT.GEC-2</t>
  </si>
  <si>
    <t>GEC-2</t>
  </si>
  <si>
    <t>E.Just.DT.GEC-2</t>
  </si>
  <si>
    <t>E.Info.DT.GEC-3</t>
  </si>
  <si>
    <t>GEC-3</t>
  </si>
  <si>
    <t>E.Just.DT.GEC-3</t>
  </si>
  <si>
    <t>E.Info.DT.GEC-5</t>
  </si>
  <si>
    <t>GEC-5</t>
  </si>
  <si>
    <t>E.Just.DT.GEC-5</t>
  </si>
  <si>
    <t>E.Info.DT.GEC-6</t>
  </si>
  <si>
    <t>GEC-6</t>
  </si>
  <si>
    <t>E.Just.DT.GEC-6</t>
  </si>
  <si>
    <t>Type</t>
  </si>
  <si>
    <t>Description</t>
  </si>
  <si>
    <t>Details</t>
  </si>
  <si>
    <t>Reference</t>
  </si>
  <si>
    <t>Version</t>
  </si>
  <si>
    <t>E.Info.GEC-1.ListOfVulnerabilities</t>
  </si>
  <si>
    <t>Affected assets</t>
  </si>
  <si>
    <t>Residual risk</t>
  </si>
  <si>
    <t>E.Info.DT.GEC-1</t>
  </si>
  <si>
    <t>GEC-1</t>
  </si>
  <si>
    <t>E.Just.DT.GEC-1</t>
  </si>
  <si>
    <t>E.Info.DT.GEC-7</t>
  </si>
  <si>
    <t>GEC-7</t>
  </si>
  <si>
    <t>E.Just.DT.GEC-7</t>
  </si>
  <si>
    <t>E.Info.DT.GEC-8</t>
  </si>
  <si>
    <t>GEC-8</t>
  </si>
  <si>
    <t>E.Just.DT.GEC-8</t>
  </si>
  <si>
    <t>CVE-2025-xxxx</t>
  </si>
  <si>
    <t>Equipment Capability</t>
  </si>
  <si>
    <t>Date:</t>
  </si>
  <si>
    <t>E.Just.DT.AUM-1-3</t>
  </si>
  <si>
    <t>AUM-1-3</t>
  </si>
  <si>
    <t>E.Info.DT.AUM-1-3</t>
  </si>
  <si>
    <t>Events</t>
  </si>
  <si>
    <t>E.Info.DT.LGM-1</t>
  </si>
  <si>
    <t>LGM-1</t>
  </si>
  <si>
    <t>E.Just.DT.LGM-1</t>
  </si>
  <si>
    <t>E.Info.DT.LGM-2</t>
  </si>
  <si>
    <t>LGM-2</t>
  </si>
  <si>
    <t>E.Just.DT.LGM-2</t>
  </si>
  <si>
    <t>E.Info.DT.LGM-3</t>
  </si>
  <si>
    <t>LGM-3</t>
  </si>
  <si>
    <t>E.Just.DT.LGM-3</t>
  </si>
  <si>
    <t>LGM-4</t>
  </si>
  <si>
    <t>E.Info.DT.LGM-4</t>
  </si>
  <si>
    <t>E.Just.DT.LGM-4</t>
  </si>
  <si>
    <t>E.Just.DT.DLM-1</t>
  </si>
  <si>
    <t>DLM-1</t>
  </si>
  <si>
    <t>E.Info.DT.DLM-1</t>
  </si>
  <si>
    <t>E.Info.DT.UNM-1</t>
  </si>
  <si>
    <t>UNM-1</t>
  </si>
  <si>
    <t>E.Just.DT.UNM-1</t>
  </si>
  <si>
    <t>E.Just.DT.UNM-2</t>
  </si>
  <si>
    <t>UNM-2</t>
  </si>
  <si>
    <t>E.Info.DT.UNM-2</t>
  </si>
  <si>
    <t>Author:</t>
  </si>
  <si>
    <t>[name of the author]</t>
  </si>
  <si>
    <t>Product:</t>
  </si>
  <si>
    <t>[name of the product]</t>
  </si>
  <si>
    <t>[date of completion]</t>
  </si>
  <si>
    <t>Scope:</t>
  </si>
  <si>
    <t>The Radio Equipment Directive requirements a risk assessment to justify the Essential Requirements applicable to secure the equipment in scope.</t>
  </si>
  <si>
    <t>Description of the equipment</t>
  </si>
  <si>
    <t>Describe your equipment below in a few lines.</t>
  </si>
  <si>
    <t>Using this document</t>
  </si>
  <si>
    <t>cetome's REDact is your RED Assistant for Compliance Toolkit.</t>
  </si>
  <si>
    <t>cetome REDact (RED Assistant for Compliance Toolkit) E.DT and E.Just template</t>
  </si>
  <si>
    <t>When using the harmonised standard EN 18031, Decision Trees determine the applicable security mechanisms. This is the basis of the compliance assessment.</t>
  </si>
  <si>
    <t>Use this document to complete the different Decision Trees and provide associated Justification.</t>
  </si>
  <si>
    <t>This template is free to use.</t>
  </si>
  <si>
    <t>EN 18031 and its content is copyrighted by CEN/CENELEC. All rights reserved cetome 2026.</t>
  </si>
  <si>
    <r>
      <t xml:space="preserve">Justification from the E.Info as defined by the standard.
</t>
    </r>
    <r>
      <rPr>
        <i/>
        <sz val="11"/>
        <color theme="2"/>
        <rFont val="Gill Sans MT"/>
        <family val="2"/>
        <scheme val="major"/>
      </rPr>
      <t>Free text.</t>
    </r>
  </si>
  <si>
    <r>
      <t xml:space="preserve">ID of each asset from the asset list / E.Info
</t>
    </r>
    <r>
      <rPr>
        <i/>
        <sz val="11"/>
        <color theme="2"/>
        <rFont val="Gill Sans MT"/>
        <family val="2"/>
        <scheme val="major"/>
      </rPr>
      <t>Free text</t>
    </r>
  </si>
  <si>
    <r>
      <t xml:space="preserve">
</t>
    </r>
    <r>
      <rPr>
        <i/>
        <sz val="11"/>
        <color theme="2"/>
        <rFont val="Gill Sans MT"/>
        <family val="2"/>
        <scheme val="major"/>
      </rPr>
      <t>Free text</t>
    </r>
  </si>
  <si>
    <r>
      <t xml:space="preserve">Network, security, privacy, or financial asset
</t>
    </r>
    <r>
      <rPr>
        <i/>
        <sz val="11"/>
        <color theme="2"/>
        <rFont val="Gill Sans MT"/>
        <family val="2"/>
        <scheme val="major"/>
      </rPr>
      <t>Dropdown menu</t>
    </r>
  </si>
  <si>
    <r>
      <t xml:space="preserve">Verdict (PASS, FAIL or N/A)
</t>
    </r>
    <r>
      <rPr>
        <i/>
        <sz val="11"/>
        <color theme="2"/>
        <rFont val="Gill Sans MT"/>
        <family val="2"/>
        <scheme val="major"/>
      </rPr>
      <t>Dropdown menu</t>
    </r>
  </si>
  <si>
    <r>
      <t xml:space="preserve">Justification from the E.Info as defined by the standard.
</t>
    </r>
    <r>
      <rPr>
        <i/>
        <sz val="11"/>
        <color theme="2"/>
        <rFont val="Gill Sans MT"/>
        <family val="2"/>
        <scheme val="major"/>
      </rPr>
      <t>Free text</t>
    </r>
  </si>
  <si>
    <r>
      <t xml:space="preserve">Justification from the E.Info as defined by the standard
</t>
    </r>
    <r>
      <rPr>
        <i/>
        <sz val="11"/>
        <color theme="2"/>
        <rFont val="Gill Sans MT"/>
        <family val="2"/>
        <scheme val="major"/>
      </rPr>
      <t>Free text</t>
    </r>
  </si>
  <si>
    <r>
      <t xml:space="preserve">Verdict (PASS or FAIL)
</t>
    </r>
    <r>
      <rPr>
        <i/>
        <sz val="11"/>
        <color theme="2"/>
        <rFont val="Gill Sans MT"/>
        <family val="2"/>
        <scheme val="major"/>
      </rPr>
      <t>Dropdown menu</t>
    </r>
  </si>
  <si>
    <r>
      <t xml:space="preserve">Decision node
</t>
    </r>
    <r>
      <rPr>
        <i/>
        <sz val="11"/>
        <color theme="2"/>
        <rFont val="Gill Sans MT"/>
        <family val="2"/>
        <scheme val="major"/>
      </rPr>
      <t>Dropdown menu</t>
    </r>
  </si>
  <si>
    <r>
      <t xml:space="preserve">Verdict (PASS, FAIL or N/A if applicable)
</t>
    </r>
    <r>
      <rPr>
        <i/>
        <sz val="11"/>
        <color theme="2"/>
        <rFont val="Gill Sans MT"/>
        <family val="2"/>
        <scheme val="major"/>
      </rPr>
      <t>Dropdown menu</t>
    </r>
  </si>
  <si>
    <r>
      <t xml:space="preserve">ID of each software component from the E.Info
</t>
    </r>
    <r>
      <rPr>
        <i/>
        <sz val="11"/>
        <color theme="2"/>
        <rFont val="Gill Sans MT"/>
        <family val="2"/>
        <scheme val="major"/>
      </rPr>
      <t>Free text</t>
    </r>
  </si>
  <si>
    <r>
      <t xml:space="preserve">ID of each  event from the E.Info
</t>
    </r>
    <r>
      <rPr>
        <i/>
        <sz val="11"/>
        <color theme="2"/>
        <rFont val="Gill Sans MT"/>
        <family val="2"/>
        <scheme val="major"/>
      </rPr>
      <t>Free text</t>
    </r>
  </si>
  <si>
    <r>
      <t xml:space="preserve">ID of each equipment capability from the E.Info
</t>
    </r>
    <r>
      <rPr>
        <i/>
        <sz val="11"/>
        <color theme="2"/>
        <rFont val="Gill Sans MT"/>
        <family val="2"/>
        <scheme val="major"/>
      </rPr>
      <t>Free text</t>
    </r>
  </si>
  <si>
    <r>
      <t xml:space="preserve">ID of each cryptographic scheme from the E.Info
</t>
    </r>
    <r>
      <rPr>
        <i/>
        <sz val="11"/>
        <color theme="2"/>
        <rFont val="Gill Sans MT"/>
        <family val="2"/>
        <scheme val="major"/>
      </rPr>
      <t>Free text</t>
    </r>
  </si>
  <si>
    <r>
      <t xml:space="preserve">Verdict (N/A or FAIL when the risk is unacceptable)
</t>
    </r>
    <r>
      <rPr>
        <i/>
        <sz val="11"/>
        <color theme="2"/>
        <rFont val="Gill Sans MT"/>
        <family val="2"/>
        <scheme val="major"/>
      </rPr>
      <t>Dropdown menu</t>
    </r>
  </si>
  <si>
    <r>
      <t xml:space="preserve">List of publicly known vulnerabilities (for example, list of CVEs from CVEDetails)
</t>
    </r>
    <r>
      <rPr>
        <i/>
        <sz val="11"/>
        <color theme="2"/>
        <rFont val="Gill Sans MT"/>
        <family val="2"/>
        <scheme val="major"/>
      </rPr>
      <t>Free text</t>
    </r>
  </si>
  <si>
    <r>
      <t xml:space="preserve">Detail of the CVE (for example, copy/paste from CVEDetails)
</t>
    </r>
    <r>
      <rPr>
        <i/>
        <sz val="11"/>
        <color theme="2"/>
        <rFont val="Gill Sans MT"/>
        <family val="2"/>
        <scheme val="major"/>
      </rPr>
      <t>Free text</t>
    </r>
  </si>
  <si>
    <r>
      <t xml:space="preserve">URL of the CVE
</t>
    </r>
    <r>
      <rPr>
        <i/>
        <sz val="11"/>
        <color theme="2"/>
        <rFont val="Gill Sans MT"/>
        <family val="2"/>
        <scheme val="major"/>
      </rPr>
      <t>Free text</t>
    </r>
  </si>
  <si>
    <r>
      <t xml:space="preserve">Software component affected by the CVE.
If a CVE affects N software components, we recommend doing individual lines for each component.
</t>
    </r>
    <r>
      <rPr>
        <i/>
        <sz val="11"/>
        <color theme="2"/>
        <rFont val="Gill Sans MT"/>
        <family val="2"/>
        <scheme val="major"/>
      </rPr>
      <t>Free text</t>
    </r>
  </si>
  <si>
    <r>
      <t xml:space="preserve">Version of the component
</t>
    </r>
    <r>
      <rPr>
        <i/>
        <sz val="11"/>
        <color theme="2"/>
        <rFont val="Gill Sans MT"/>
        <family val="2"/>
        <scheme val="major"/>
      </rPr>
      <t>Free text</t>
    </r>
  </si>
  <si>
    <r>
      <t xml:space="preserve">List of assets affected by the vulnerability. If not sure, it is possible to write ALL.
</t>
    </r>
    <r>
      <rPr>
        <i/>
        <sz val="11"/>
        <color theme="2"/>
        <rFont val="Gill Sans MT"/>
        <family val="2"/>
        <scheme val="major"/>
      </rPr>
      <t>Free text</t>
    </r>
  </si>
  <si>
    <r>
      <t xml:space="preserve">Residual risk level when the risk is accepted.
</t>
    </r>
    <r>
      <rPr>
        <i/>
        <sz val="11"/>
        <color theme="2"/>
        <rFont val="Gill Sans MT"/>
        <family val="2"/>
        <scheme val="major"/>
      </rPr>
      <t>Free text</t>
    </r>
  </si>
  <si>
    <r>
      <t xml:space="preserve">Is it accessible/sent via a network?
</t>
    </r>
    <r>
      <rPr>
        <i/>
        <sz val="11"/>
        <color theme="2"/>
        <rFont val="Leelawadee UI"/>
        <family val="2"/>
        <scheme val="minor"/>
      </rPr>
      <t>If yes, [SCM] is applicable</t>
    </r>
  </si>
  <si>
    <r>
      <t xml:space="preserve">Is there any cryptography used in the asset or to protect the asset?
</t>
    </r>
    <r>
      <rPr>
        <i/>
        <sz val="11"/>
        <color theme="2"/>
        <rFont val="Leelawadee UI"/>
        <family val="2"/>
        <scheme val="minor"/>
      </rPr>
      <t>If yes, [CRY] is applicable</t>
    </r>
  </si>
  <si>
    <r>
      <t xml:space="preserve">Description
</t>
    </r>
    <r>
      <rPr>
        <i/>
        <sz val="11"/>
        <color theme="2"/>
        <rFont val="Leelawadee UI"/>
        <family val="2"/>
        <scheme val="minor"/>
      </rPr>
      <t>Free text</t>
    </r>
  </si>
  <si>
    <r>
      <t xml:space="preserve">Asset ID
</t>
    </r>
    <r>
      <rPr>
        <i/>
        <sz val="11"/>
        <color theme="2"/>
        <rFont val="Leelawadee UI"/>
        <family val="2"/>
        <scheme val="minor"/>
      </rPr>
      <t>Free text</t>
    </r>
  </si>
  <si>
    <r>
      <t xml:space="preserve">Interface ID
</t>
    </r>
    <r>
      <rPr>
        <i/>
        <sz val="11"/>
        <color theme="2"/>
        <rFont val="Leelawadee UI"/>
        <family val="2"/>
        <scheme val="minor"/>
      </rPr>
      <t>Free text</t>
    </r>
  </si>
  <si>
    <r>
      <t xml:space="preserve">External physical interface?
</t>
    </r>
    <r>
      <rPr>
        <i/>
        <sz val="11"/>
        <color theme="2"/>
        <rFont val="Leelawadee UI"/>
        <family val="2"/>
        <scheme val="minor"/>
      </rPr>
      <t>Dropdown menu</t>
    </r>
    <r>
      <rPr>
        <b/>
        <sz val="11"/>
        <color theme="1"/>
        <rFont val="Leelawadee UI"/>
        <family val="2"/>
        <scheme val="minor"/>
      </rPr>
      <t xml:space="preserve">
</t>
    </r>
    <r>
      <rPr>
        <i/>
        <sz val="11"/>
        <color theme="2"/>
        <rFont val="Leelawadee UI"/>
        <family val="2"/>
        <scheme val="minor"/>
      </rPr>
      <t>If yes, [GEC-5] is applicable</t>
    </r>
  </si>
  <si>
    <r>
      <t xml:space="preserve">Is it a CONFIDENTIAL (= secret) cryptographic key?
</t>
    </r>
    <r>
      <rPr>
        <i/>
        <sz val="11"/>
        <color theme="2"/>
        <rFont val="Leelawadee UI"/>
        <family val="2"/>
        <scheme val="minor"/>
      </rPr>
      <t>If yes, [CCK] is applicable</t>
    </r>
  </si>
  <si>
    <r>
      <t xml:space="preserve">Is it stored persistently on the equipment?
</t>
    </r>
    <r>
      <rPr>
        <i/>
        <sz val="11"/>
        <color theme="2"/>
        <rFont val="Leelawadee UI"/>
        <family val="2"/>
        <scheme val="minor"/>
      </rPr>
      <t>If yes, [SSM] is applicable</t>
    </r>
  </si>
  <si>
    <r>
      <t xml:space="preserve">Type of interface
</t>
    </r>
    <r>
      <rPr>
        <i/>
        <sz val="11"/>
        <color theme="2"/>
        <rFont val="Leelawadee UI"/>
        <family val="2"/>
        <scheme val="minor"/>
      </rPr>
      <t>Dropdown menu</t>
    </r>
  </si>
  <si>
    <r>
      <t xml:space="preserve">Entities that can access this asset
</t>
    </r>
    <r>
      <rPr>
        <i/>
        <sz val="11"/>
        <color theme="2"/>
        <rFont val="Leelawadee UI"/>
        <family val="2"/>
        <scheme val="minor"/>
      </rPr>
      <t>Free Text
From the tab "Entities"</t>
    </r>
  </si>
  <si>
    <r>
      <t xml:space="preserve">Type of asset
</t>
    </r>
    <r>
      <rPr>
        <i/>
        <sz val="11"/>
        <color theme="2"/>
        <rFont val="Leelawadee UI"/>
        <family val="2"/>
        <scheme val="minor"/>
      </rPr>
      <t>Dropdown menu</t>
    </r>
  </si>
  <si>
    <r>
      <t xml:space="preserve">Criticity
</t>
    </r>
    <r>
      <rPr>
        <i/>
        <sz val="11"/>
        <color theme="2"/>
        <rFont val="Leelawadee UI"/>
        <family val="2"/>
        <scheme val="minor"/>
      </rPr>
      <t>Dropdown menu</t>
    </r>
  </si>
  <si>
    <r>
      <t xml:space="preserve">Parameter or Function?
</t>
    </r>
    <r>
      <rPr>
        <i/>
        <sz val="11"/>
        <color theme="2"/>
        <rFont val="Leelawadee UI"/>
        <family val="2"/>
        <scheme val="minor"/>
      </rPr>
      <t>Dropdown menu</t>
    </r>
  </si>
  <si>
    <r>
      <t xml:space="preserve">Assets accessible from this interface
</t>
    </r>
    <r>
      <rPr>
        <i/>
        <sz val="11"/>
        <color theme="2"/>
        <rFont val="Leelawadee UI"/>
        <family val="2"/>
        <scheme val="minor"/>
      </rPr>
      <t>Free Text
From the tab "Assets"</t>
    </r>
  </si>
  <si>
    <r>
      <t xml:space="preserve">Is the interface a sensor?
</t>
    </r>
    <r>
      <rPr>
        <i/>
        <sz val="11"/>
        <color theme="2"/>
        <rFont val="Leelawadee UI"/>
        <family val="2"/>
        <scheme val="minor"/>
      </rPr>
      <t>Dropdown menu
If yes, [GEC-7] is applicable.
Only for EN 18031-2</t>
    </r>
  </si>
  <si>
    <r>
      <t xml:space="preserve">Entity ID
</t>
    </r>
    <r>
      <rPr>
        <i/>
        <sz val="11"/>
        <color theme="2"/>
        <rFont val="Leelawadee UI"/>
        <family val="2"/>
        <scheme val="minor"/>
      </rPr>
      <t>Free text</t>
    </r>
  </si>
  <si>
    <r>
      <t xml:space="preserve">Type of Entity
</t>
    </r>
    <r>
      <rPr>
        <i/>
        <sz val="11"/>
        <color theme="2"/>
        <rFont val="Leelawadee UI"/>
        <family val="2"/>
        <scheme val="minor"/>
      </rPr>
      <t>Dropdown menu</t>
    </r>
  </si>
  <si>
    <r>
      <t xml:space="preserve">Assets accessible by this entity
</t>
    </r>
    <r>
      <rPr>
        <i/>
        <sz val="11"/>
        <color theme="2"/>
        <rFont val="Leelawadee UI"/>
        <family val="2"/>
        <scheme val="minor"/>
      </rPr>
      <t>Free Text
From the tab "Assets"</t>
    </r>
  </si>
  <si>
    <r>
      <t xml:space="preserve">Interfaces accessible by this entity
</t>
    </r>
    <r>
      <rPr>
        <i/>
        <sz val="11"/>
        <color theme="2"/>
        <rFont val="Leelawadee UI"/>
        <family val="2"/>
        <scheme val="minor"/>
      </rPr>
      <t>Free Text
From the tab "Interfaces"</t>
    </r>
  </si>
  <si>
    <r>
      <t xml:space="preserve">Is the entity a child?
</t>
    </r>
    <r>
      <rPr>
        <i/>
        <sz val="11"/>
        <color theme="2"/>
        <rFont val="Leelawadee UI"/>
        <family val="2"/>
        <scheme val="minor"/>
      </rPr>
      <t>Dropdown menu
If yes, [ACM-3] to [ACM-6] are applicable</t>
    </r>
  </si>
  <si>
    <t>In the "DT" tabs, you can evaluate what is currently being done to comply with the requirements of EN 18031.</t>
  </si>
  <si>
    <t>In the "Assets" tab, you can list all security, network, privacy and financial assets where applicable.</t>
  </si>
  <si>
    <t>Do the same for "Interfaces" and for "Entities" in the relevant tabs</t>
  </si>
  <si>
    <t>Starting with the Decision Trees shall help you prepare your E.Info. You should also come back to the Decision Trees to ensure consistency with the E.Info.</t>
  </si>
  <si>
    <t>Note that this work can take some time and it is usually done in consultation with product teams.</t>
  </si>
  <si>
    <t>You can then identify applicable Security Mechanisms and E.Info.</t>
  </si>
  <si>
    <t>This document supports the Conceptual Assessment of your equipment.</t>
  </si>
  <si>
    <t>When relying on an external test lab for your security assessment, you can send them this document. However, we recommend using their template for collecting E.Info.</t>
  </si>
  <si>
    <t>We also recommend using our services to support you, review your inputs or even write it for you. Especially if you have never done it before, it's faster and cheaper.</t>
  </si>
  <si>
    <t>PASS</t>
  </si>
  <si>
    <t>FAIL</t>
  </si>
  <si>
    <t>N/A</t>
  </si>
  <si>
    <t>[ACM-1] Applicability of access control mechanisms</t>
  </si>
  <si>
    <t>[ACM-2] Appropriate access control mechanisms</t>
  </si>
  <si>
    <t>[ACM-3] Default access control for children in toys</t>
  </si>
  <si>
    <t>[ACM-4] Default access control to children’s privacy assets for toys and childcare equipment</t>
  </si>
  <si>
    <t>[ACM-5] Parental/Guardian access controls for children in toys</t>
  </si>
  <si>
    <t xml:space="preserve">[ACM-6] Parental/Guardian access controls for other entities’ access to managed children’s privacy assets in toys </t>
  </si>
  <si>
    <t>[AUM-1-1] Requirement network interface</t>
  </si>
  <si>
    <t>[AUM-1-2] Requirement user interface</t>
  </si>
  <si>
    <t>[AUM-1-3] Requirement machine interface</t>
  </si>
  <si>
    <t>[AUM-2] Appropriate authentication mechanisms</t>
  </si>
  <si>
    <t>[AUM-2-1] Requirement one factor authentication</t>
  </si>
  <si>
    <t>[AUM-2-2] Requirement two factor authentication</t>
  </si>
  <si>
    <t>[AUM-3] Authenticator validation</t>
  </si>
  <si>
    <t>[AUM-4] Changing authenticators</t>
  </si>
  <si>
    <t>[AUM-5-1] Factory default passwords</t>
  </si>
  <si>
    <t>[AUM-5-2] Non-factory default passwords</t>
  </si>
  <si>
    <t>[AUM-6] Brute force protection</t>
  </si>
  <si>
    <t>[SUM-1] Applicability of update mechanisms</t>
  </si>
  <si>
    <t>[SUM-3] Automated updates</t>
  </si>
  <si>
    <t>[SSM-1] Applicability of secure storage mechanisms</t>
  </si>
  <si>
    <t>[SSM-2] Appropriate integrity protection for secure storage mechanisms</t>
  </si>
  <si>
    <t>[SSM-3] Appropriate confidentiality protection for secure storage mechanisms</t>
  </si>
  <si>
    <t>[SCM-1] Applicability of secure communication mechanisms</t>
  </si>
  <si>
    <t>[SCM-2] Appropriate integrity and authenticity protection for secure communication mechanisms</t>
  </si>
  <si>
    <t>[SCM-3] Appropriate confidentiality protection for secure communication mechanisms</t>
  </si>
  <si>
    <t>[SCM-4] Appropriate replay protection for secure communication mechanisms</t>
  </si>
  <si>
    <t>[RLM-1] Applicability and appropriateness of resilience mechanisms</t>
  </si>
  <si>
    <t>[NMM-1] Applicability of and appropriate network monitoring mechanisms</t>
  </si>
  <si>
    <t>[TCM-1] Applicability of and appropriate traffic control mechanisms</t>
  </si>
  <si>
    <t>[DLM-1] Applicability of deletion mechanisms</t>
  </si>
  <si>
    <t>[UNM-1] Applicability of user notification mechanisms</t>
  </si>
  <si>
    <t>[UNM-2] Content of user notification</t>
  </si>
  <si>
    <t>[CCK-2] CCK generation mechanisms</t>
  </si>
  <si>
    <t xml:space="preserve">[CCK-3] Preventing static default values for preinstalled CCKs </t>
  </si>
  <si>
    <t>[GEC-1] Up-to-date software and hardware with no publicly known exploitable vulnerabilities</t>
  </si>
  <si>
    <t>[GEC-2] Limit exposure of services via related network interfaces</t>
  </si>
  <si>
    <t>[GEC-3] Configuration of optional services and the related exposed network interfaces</t>
  </si>
  <si>
    <t>[GEC-4] Documentation of exposed network interfaces and exposed services via network interfaces</t>
  </si>
  <si>
    <t>[GEC-5] No unnecessary external interfaces</t>
  </si>
  <si>
    <t>[GEC-6] Input validation</t>
  </si>
  <si>
    <t>[GEC-7] Documentation of external sensing capabilities</t>
  </si>
  <si>
    <t>[GEC-8] Equipment Integrity</t>
  </si>
  <si>
    <t>[CRY-1] Best practice Cryptography</t>
  </si>
  <si>
    <t>GEC-4</t>
  </si>
  <si>
    <t>[AUM] Authentication Mechanisms</t>
  </si>
  <si>
    <t>[ACM] Access Control Mechanisms</t>
  </si>
  <si>
    <t>Observations</t>
  </si>
  <si>
    <t>Automatic list of assets for this decision node</t>
  </si>
  <si>
    <t>Decision nodes</t>
  </si>
  <si>
    <t>Error management: if assets appear in a grey box, please double-check your Decision Trees</t>
  </si>
  <si>
    <t>PASS or FAIL in DT.AUM-1-1.DN-1 for EN 18031-3 assets only</t>
  </si>
  <si>
    <t>PASS or FAIL in DT.AUM-2-2.DN-1 for EN 18031-3 assets only</t>
  </si>
  <si>
    <t>PASS or FAIL in DT.AUM-1-2.DN-1 for EN 18031-3 assets only</t>
  </si>
  <si>
    <t>EN18031-1 and EN 18031-2 assets</t>
  </si>
  <si>
    <t>EN18031-2 assets</t>
  </si>
  <si>
    <t>EN 18031-3 assets</t>
  </si>
  <si>
    <t>EN18031-1 assets</t>
  </si>
  <si>
    <t>EN18031-2 and EN 18031-3 assets</t>
  </si>
  <si>
    <t>EN18031-2 assets.</t>
  </si>
  <si>
    <t>[SUM] Secure Update Mechanisms</t>
  </si>
  <si>
    <t>Software Component</t>
  </si>
  <si>
    <t>[SUM-2] Secure Update</t>
  </si>
  <si>
    <t>N/A in DT.SUM-3.DN-1 for EN 18031-2 only</t>
  </si>
  <si>
    <t>Decision node
Dropdown menu</t>
  </si>
  <si>
    <t>EN 18031-2 assets</t>
  </si>
  <si>
    <t>FAIL in DT.SUM-3.DN-4 for EN 18031-1 and EN 18031-3 only</t>
  </si>
  <si>
    <t>[SSM] Secure Storage Mechanisms</t>
  </si>
  <si>
    <t>[SCM] Secure Communication Mechanisms</t>
  </si>
  <si>
    <t>FAIL in DT.SCM-1.DN-1 for EN 18031-3 only</t>
  </si>
  <si>
    <t>EN 18031-1 and EN 18031-2 assets</t>
  </si>
  <si>
    <t>EN 18031-2 software components</t>
  </si>
  <si>
    <t>FAIL in DT.SCM-4.DN-2 for EN 18031-3 only</t>
  </si>
  <si>
    <t>FAIL in DT.SCM-2.DN-1 for EN 18031-3 only</t>
  </si>
  <si>
    <t>FAIL in DT.SCM-3.DN-1 for EN 18031-3 only</t>
  </si>
  <si>
    <t>[RLM] Resilience Mechanisms</t>
  </si>
  <si>
    <t>[NMM] Network Monitoring Mechanisms</t>
  </si>
  <si>
    <t>[TCM] Traffic Control Mechanisms</t>
  </si>
  <si>
    <t>[LGM] Logging Mechanisms</t>
  </si>
  <si>
    <t>EN 18031-2 and EN 18031-3 events</t>
  </si>
  <si>
    <t>[DLM] Deletion Mechanisms</t>
  </si>
  <si>
    <t>EN 18031-1 interfaces</t>
  </si>
  <si>
    <t>[UNM] User Notification Mechanisms</t>
  </si>
  <si>
    <t>[CCK] Confidential cryptographic keys</t>
  </si>
  <si>
    <t>[CCK-1] Appropriate CCKs</t>
  </si>
  <si>
    <t>Equipment Capabilities</t>
  </si>
  <si>
    <t>[GEC] General Equipment Capabilities</t>
  </si>
  <si>
    <t>E.Info.DT.GEC-4</t>
  </si>
  <si>
    <t>E.Just.DT.GEC-4</t>
  </si>
  <si>
    <t>EN 18031-2 sensing capabilities</t>
  </si>
  <si>
    <t>EN 18031-3 software</t>
  </si>
  <si>
    <t>[CRY] Cryptography</t>
  </si>
  <si>
    <t>Cryptography</t>
  </si>
  <si>
    <t>Summary of Decision Trees</t>
  </si>
  <si>
    <t>Verify and export your Decision Trees to support the conceptual assessment.</t>
  </si>
  <si>
    <t>The summary is filled-in automatically based on the information from the DT tabs.</t>
  </si>
  <si>
    <t>The "Summary DTs" tab is read-only. It displays your DT tabs. Use it for error correction and as a basis of the completeness assessment.</t>
  </si>
  <si>
    <t>Changelog</t>
  </si>
  <si>
    <t>v1.01 - Make it possible to resize rows and columns in "Summary DTs" tab.</t>
  </si>
  <si>
    <t>v1.0   - First release</t>
  </si>
  <si>
    <t>Document identifier: cetome REDact - E.DT and E.Just v1.02 (2026-01-23)</t>
  </si>
  <si>
    <t>v1.02 - Fixed DT.SCM-1, DT.SCM-2, DT.SCM-3, DT.SCM-4: added missing DNs.</t>
  </si>
  <si>
    <t>v1.03 - Fixed more DTs: fixed dropdown menus.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</si>
</sst>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Leelawadee UI"/>
      <family val="2"/>
      <scheme val="minor"/>
    </font>
    <font>
      <b/>
      <sz val="11"/>
      <color theme="1"/>
      <name val="Leelawadee UI"/>
      <family val="2"/>
      <scheme val="minor"/>
    </font>
    <font>
      <b/>
      <sz val="11"/>
      <color theme="1"/>
      <name val="Gill Sans MT"/>
      <family val="2"/>
      <scheme val="major"/>
    </font>
    <font>
      <sz val="11"/>
      <color theme="1"/>
      <name val="Gill Sans MT"/>
      <family val="2"/>
      <scheme val="major"/>
    </font>
    <font>
      <sz val="11"/>
      <color rgb="FF000000"/>
      <name val="Leelawadee UI"/>
      <family val="2"/>
      <scheme val="minor"/>
    </font>
    <font>
      <b/>
      <sz val="11"/>
      <color rgb="FF000000"/>
      <name val="Leelawadee UI"/>
      <family val="2"/>
      <scheme val="minor"/>
    </font>
    <font>
      <sz val="11"/>
      <name val="Leelawadee UI"/>
      <family val="2"/>
      <scheme val="minor"/>
    </font>
    <font>
      <sz val="8"/>
      <name val="Leelawadee UI"/>
      <family val="2"/>
      <scheme val="minor"/>
    </font>
    <font>
      <sz val="11"/>
      <color rgb="FFFF0000"/>
      <name val="Leelawadee UI"/>
      <family val="2"/>
      <scheme val="minor"/>
    </font>
    <font>
      <i/>
      <sz val="11"/>
      <color theme="1"/>
      <name val="Gill Sans MT"/>
      <family val="2"/>
      <scheme val="major"/>
    </font>
    <font>
      <sz val="8"/>
      <color theme="1"/>
      <name val="Arial"/>
      <family val="2"/>
    </font>
    <font>
      <i/>
      <sz val="11"/>
      <color theme="1"/>
      <name val="Leelawadee UI"/>
      <family val="2"/>
      <scheme val="minor"/>
    </font>
    <font>
      <i/>
      <sz val="11"/>
      <color theme="2"/>
      <name val="Leelawadee UI"/>
      <family val="2"/>
      <scheme val="minor"/>
    </font>
    <font>
      <sz val="12"/>
      <color rgb="FF000000"/>
      <name val="Gill Sans MT"/>
      <family val="2"/>
      <scheme val="major"/>
    </font>
    <font>
      <b/>
      <sz val="11"/>
      <name val="Leelawadee UI"/>
      <family val="2"/>
      <scheme val="minor"/>
    </font>
    <font>
      <i/>
      <sz val="11"/>
      <color theme="2"/>
      <name val="Gill Sans MT"/>
      <family val="2"/>
      <scheme val="major"/>
    </font>
    <font>
      <b/>
      <sz val="11"/>
      <color theme="3"/>
      <name val="Leelawadee UI"/>
      <family val="2"/>
      <scheme val="minor"/>
    </font>
    <font>
      <sz val="11"/>
      <color rgb="FF00B050"/>
      <name val="Leelawadee UI"/>
      <family val="2"/>
      <scheme val="minor"/>
    </font>
    <font>
      <b/>
      <sz val="11"/>
      <color rgb="FF00B050"/>
      <name val="Leelawadee UI"/>
      <family val="2"/>
      <scheme val="minor"/>
    </font>
    <font>
      <b/>
      <sz val="11"/>
      <color rgb="FFFF0000"/>
      <name val="Leelawadee UI"/>
      <family val="2"/>
      <scheme val="minor"/>
    </font>
    <font>
      <b/>
      <i/>
      <sz val="11"/>
      <color theme="1"/>
      <name val="Leelawadee UI"/>
      <family val="2"/>
      <scheme val="minor"/>
    </font>
    <font>
      <i/>
      <sz val="11"/>
      <color rgb="FFC00000"/>
      <name val="Leelawadee UI"/>
      <family val="2"/>
      <scheme val="minor"/>
    </font>
    <font>
      <sz val="11"/>
      <color rgb="FFC00000"/>
      <name val="Leelawadee UI"/>
      <family val="2"/>
      <scheme val="minor"/>
    </font>
    <font>
      <i/>
      <sz val="11"/>
      <name val="Gill Sans MT"/>
      <family val="2"/>
      <scheme val="major"/>
    </font>
    <font>
      <sz val="11"/>
      <color theme="8"/>
      <name val="Leelawadee UI"/>
      <family val="2"/>
      <scheme val="minor"/>
    </font>
    <font>
      <b/>
      <sz val="14"/>
      <color theme="1"/>
      <name val="Leelawadee U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66"/>
        <bgColor indexed="64"/>
      </patternFill>
    </fill>
  </fills>
  <borders count="8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dashed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medium">
        <color indexed="64"/>
      </bottom>
      <diagonal/>
    </border>
    <border>
      <left style="dashed">
        <color indexed="64"/>
      </left>
      <right/>
      <top style="medium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theme="2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theme="2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ouble">
        <color theme="2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dashed">
        <color indexed="64"/>
      </right>
      <top style="medium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ouble">
        <color theme="2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double">
        <color theme="2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double">
        <color theme="2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/>
      <bottom/>
      <diagonal/>
    </border>
    <border>
      <left style="double">
        <color theme="2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double">
        <color theme="2"/>
      </right>
      <top/>
      <bottom style="thin">
        <color indexed="64"/>
      </bottom>
      <diagonal/>
    </border>
    <border>
      <left/>
      <right style="dashed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8">
    <xf numFmtId="0" fontId="0" fillId="0" borderId="0" xfId="0"/>
    <xf numFmtId="0" fontId="0" fillId="2" borderId="0" xfId="0" applyFill="1"/>
    <xf numFmtId="0" fontId="1" fillId="3" borderId="1" xfId="0" applyFont="1" applyFill="1" applyBorder="1"/>
    <xf numFmtId="0" fontId="1" fillId="3" borderId="3" xfId="0" applyFont="1" applyFill="1" applyBorder="1"/>
    <xf numFmtId="0" fontId="1" fillId="3" borderId="4" xfId="0" applyFont="1" applyFill="1" applyBorder="1"/>
    <xf numFmtId="0" fontId="0" fillId="3" borderId="2" xfId="0" applyFill="1" applyBorder="1"/>
    <xf numFmtId="0" fontId="0" fillId="3" borderId="3" xfId="0" applyFill="1" applyBorder="1"/>
    <xf numFmtId="0" fontId="0" fillId="3" borderId="7" xfId="0" applyFill="1" applyBorder="1"/>
    <xf numFmtId="0" fontId="0" fillId="3" borderId="0" xfId="0" applyFill="1"/>
    <xf numFmtId="0" fontId="0" fillId="3" borderId="8" xfId="0" applyFill="1" applyBorder="1"/>
    <xf numFmtId="0" fontId="0" fillId="3" borderId="4" xfId="0" applyFill="1" applyBorder="1"/>
    <xf numFmtId="0" fontId="0" fillId="3" borderId="5" xfId="0" applyFill="1" applyBorder="1"/>
    <xf numFmtId="0" fontId="0" fillId="3" borderId="6" xfId="0" applyFill="1" applyBorder="1"/>
    <xf numFmtId="0" fontId="3" fillId="0" borderId="0" xfId="0" applyFont="1" applyAlignment="1">
      <alignment horizontal="left" vertical="top"/>
    </xf>
    <xf numFmtId="0" fontId="1" fillId="0" borderId="9" xfId="0" applyFont="1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0" fontId="0" fillId="0" borderId="9" xfId="0" applyBorder="1" applyAlignment="1">
      <alignment horizontal="left" vertical="top" wrapText="1"/>
    </xf>
    <xf numFmtId="0" fontId="0" fillId="0" borderId="0" xfId="0" applyAlignment="1">
      <alignment horizontal="left" vertical="top"/>
    </xf>
    <xf numFmtId="0" fontId="1" fillId="0" borderId="0" xfId="0" applyFont="1" applyAlignment="1">
      <alignment horizontal="left" vertical="top"/>
    </xf>
    <xf numFmtId="0" fontId="0" fillId="0" borderId="0" xfId="0" applyAlignment="1">
      <alignment horizontal="left" vertical="top" wrapText="1"/>
    </xf>
    <xf numFmtId="0" fontId="9" fillId="3" borderId="10" xfId="0" applyFont="1" applyFill="1" applyBorder="1" applyAlignment="1">
      <alignment horizontal="left" vertical="top" wrapText="1"/>
    </xf>
    <xf numFmtId="0" fontId="1" fillId="0" borderId="10" xfId="0" applyFont="1" applyBorder="1" applyAlignment="1">
      <alignment horizontal="left" vertical="top"/>
    </xf>
    <xf numFmtId="0" fontId="0" fillId="0" borderId="11" xfId="0" applyBorder="1" applyAlignment="1">
      <alignment horizontal="left" vertical="top" wrapText="1"/>
    </xf>
    <xf numFmtId="0" fontId="2" fillId="3" borderId="12" xfId="0" applyFont="1" applyFill="1" applyBorder="1" applyAlignment="1">
      <alignment horizontal="left" vertical="top"/>
    </xf>
    <xf numFmtId="0" fontId="1" fillId="0" borderId="14" xfId="0" applyFont="1" applyBorder="1" applyAlignment="1">
      <alignment horizontal="left" vertical="top"/>
    </xf>
    <xf numFmtId="0" fontId="0" fillId="0" borderId="15" xfId="0" applyBorder="1" applyAlignment="1">
      <alignment horizontal="left" vertical="top"/>
    </xf>
    <xf numFmtId="0" fontId="0" fillId="0" borderId="15" xfId="0" applyBorder="1" applyAlignment="1">
      <alignment horizontal="left" vertical="top" wrapText="1"/>
    </xf>
    <xf numFmtId="0" fontId="1" fillId="3" borderId="9" xfId="0" applyFont="1" applyFill="1" applyBorder="1" applyAlignment="1">
      <alignment horizontal="left" vertical="top"/>
    </xf>
    <xf numFmtId="0" fontId="0" fillId="0" borderId="9" xfId="0" applyBorder="1"/>
    <xf numFmtId="0" fontId="4" fillId="0" borderId="9" xfId="0" applyFont="1" applyBorder="1" applyAlignment="1">
      <alignment horizontal="left" vertical="top" readingOrder="1"/>
    </xf>
    <xf numFmtId="0" fontId="0" fillId="0" borderId="9" xfId="0" applyBorder="1" applyAlignment="1">
      <alignment vertical="top"/>
    </xf>
    <xf numFmtId="0" fontId="8" fillId="0" borderId="9" xfId="0" applyFont="1" applyBorder="1" applyAlignment="1">
      <alignment vertical="top"/>
    </xf>
    <xf numFmtId="0" fontId="1" fillId="2" borderId="0" xfId="0" applyFont="1" applyFill="1"/>
    <xf numFmtId="0" fontId="2" fillId="3" borderId="13" xfId="0" applyFont="1" applyFill="1" applyBorder="1" applyAlignment="1">
      <alignment horizontal="left" vertical="top"/>
    </xf>
    <xf numFmtId="0" fontId="2" fillId="3" borderId="13" xfId="0" applyFont="1" applyFill="1" applyBorder="1" applyAlignment="1">
      <alignment horizontal="left" vertical="top" wrapText="1"/>
    </xf>
    <xf numFmtId="0" fontId="1" fillId="0" borderId="9" xfId="0" applyFont="1" applyBorder="1" applyAlignment="1">
      <alignment wrapText="1"/>
    </xf>
    <xf numFmtId="0" fontId="1" fillId="0" borderId="9" xfId="0" applyFont="1" applyBorder="1"/>
    <xf numFmtId="0" fontId="12" fillId="2" borderId="0" xfId="0" applyFont="1" applyFill="1"/>
    <xf numFmtId="0" fontId="0" fillId="2" borderId="0" xfId="0" applyFill="1" applyAlignment="1">
      <alignment horizontal="left" vertical="top"/>
    </xf>
    <xf numFmtId="0" fontId="13" fillId="2" borderId="0" xfId="0" applyFont="1" applyFill="1"/>
    <xf numFmtId="0" fontId="3" fillId="2" borderId="0" xfId="0" applyFont="1" applyFill="1"/>
    <xf numFmtId="0" fontId="14" fillId="3" borderId="1" xfId="0" applyFont="1" applyFill="1" applyBorder="1"/>
    <xf numFmtId="0" fontId="14" fillId="3" borderId="3" xfId="0" applyFont="1" applyFill="1" applyBorder="1"/>
    <xf numFmtId="0" fontId="1" fillId="3" borderId="7" xfId="0" applyFont="1" applyFill="1" applyBorder="1" applyAlignment="1">
      <alignment wrapText="1"/>
    </xf>
    <xf numFmtId="0" fontId="14" fillId="3" borderId="0" xfId="0" applyFont="1" applyFill="1"/>
    <xf numFmtId="0" fontId="14" fillId="3" borderId="8" xfId="0" applyFont="1" applyFill="1" applyBorder="1"/>
    <xf numFmtId="0" fontId="14" fillId="3" borderId="5" xfId="0" applyFont="1" applyFill="1" applyBorder="1"/>
    <xf numFmtId="0" fontId="14" fillId="3" borderId="6" xfId="0" applyFont="1" applyFill="1" applyBorder="1"/>
    <xf numFmtId="0" fontId="1" fillId="2" borderId="4" xfId="0" applyFont="1" applyFill="1" applyBorder="1"/>
    <xf numFmtId="0" fontId="1" fillId="2" borderId="5" xfId="0" applyFont="1" applyFill="1" applyBorder="1"/>
    <xf numFmtId="0" fontId="1" fillId="3" borderId="1" xfId="0" applyFont="1" applyFill="1" applyBorder="1" applyAlignment="1">
      <alignment horizontal="left" indent="1"/>
    </xf>
    <xf numFmtId="0" fontId="0" fillId="3" borderId="7" xfId="0" applyFill="1" applyBorder="1" applyAlignment="1">
      <alignment horizontal="left" indent="1"/>
    </xf>
    <xf numFmtId="0" fontId="0" fillId="3" borderId="4" xfId="0" applyFill="1" applyBorder="1" applyAlignment="1">
      <alignment horizontal="left" indent="1"/>
    </xf>
    <xf numFmtId="0" fontId="0" fillId="2" borderId="2" xfId="0" applyFill="1" applyBorder="1" applyAlignment="1">
      <alignment horizontal="left" indent="1"/>
    </xf>
    <xf numFmtId="0" fontId="0" fillId="2" borderId="2" xfId="0" applyFill="1" applyBorder="1"/>
    <xf numFmtId="0" fontId="0" fillId="2" borderId="5" xfId="0" applyFill="1" applyBorder="1" applyAlignment="1">
      <alignment horizontal="left" indent="1"/>
    </xf>
    <xf numFmtId="0" fontId="0" fillId="2" borderId="5" xfId="0" applyFill="1" applyBorder="1"/>
    <xf numFmtId="0" fontId="11" fillId="3" borderId="7" xfId="0" applyFont="1" applyFill="1" applyBorder="1" applyAlignment="1">
      <alignment horizontal="left" indent="1"/>
    </xf>
    <xf numFmtId="0" fontId="11" fillId="3" borderId="4" xfId="0" applyFont="1" applyFill="1" applyBorder="1" applyAlignment="1">
      <alignment horizontal="left" indent="1"/>
    </xf>
    <xf numFmtId="0" fontId="2" fillId="3" borderId="19" xfId="0" applyFont="1" applyFill="1" applyBorder="1" applyAlignment="1">
      <alignment horizontal="left" vertical="top"/>
    </xf>
    <xf numFmtId="0" fontId="9" fillId="3" borderId="20" xfId="0" applyFont="1" applyFill="1" applyBorder="1" applyAlignment="1">
      <alignment horizontal="left" vertical="top" wrapText="1"/>
    </xf>
    <xf numFmtId="0" fontId="1" fillId="0" borderId="20" xfId="0" applyFont="1" applyBorder="1" applyAlignment="1">
      <alignment horizontal="left" vertical="top"/>
    </xf>
    <xf numFmtId="0" fontId="1" fillId="0" borderId="17" xfId="0" applyFont="1" applyBorder="1" applyAlignment="1">
      <alignment horizontal="left" vertical="top"/>
    </xf>
    <xf numFmtId="0" fontId="0" fillId="0" borderId="10" xfId="0" applyBorder="1" applyAlignment="1">
      <alignment horizontal="left" vertical="top"/>
    </xf>
    <xf numFmtId="0" fontId="0" fillId="0" borderId="14" xfId="0" applyBorder="1" applyAlignment="1">
      <alignment horizontal="left" vertical="top"/>
    </xf>
    <xf numFmtId="0" fontId="2" fillId="4" borderId="22" xfId="0" applyFont="1" applyFill="1" applyBorder="1" applyAlignment="1">
      <alignment horizontal="left" vertical="top"/>
    </xf>
    <xf numFmtId="0" fontId="0" fillId="0" borderId="24" xfId="0" applyBorder="1" applyAlignment="1">
      <alignment horizontal="left" vertical="top"/>
    </xf>
    <xf numFmtId="0" fontId="0" fillId="0" borderId="25" xfId="0" applyBorder="1" applyAlignment="1">
      <alignment horizontal="left" vertical="top"/>
    </xf>
    <xf numFmtId="0" fontId="0" fillId="0" borderId="26" xfId="0" applyBorder="1" applyAlignment="1">
      <alignment horizontal="left" vertical="top"/>
    </xf>
    <xf numFmtId="0" fontId="2" fillId="4" borderId="27" xfId="0" applyFont="1" applyFill="1" applyBorder="1" applyAlignment="1">
      <alignment horizontal="left" vertical="top"/>
    </xf>
    <xf numFmtId="0" fontId="2" fillId="4" borderId="28" xfId="0" applyFont="1" applyFill="1" applyBorder="1" applyAlignment="1">
      <alignment horizontal="left" vertical="top"/>
    </xf>
    <xf numFmtId="0" fontId="2" fillId="4" borderId="29" xfId="0" applyFont="1" applyFill="1" applyBorder="1" applyAlignment="1">
      <alignment horizontal="left" vertical="top" wrapText="1"/>
    </xf>
    <xf numFmtId="0" fontId="0" fillId="0" borderId="30" xfId="0" applyBorder="1" applyAlignment="1">
      <alignment horizontal="left" vertical="top"/>
    </xf>
    <xf numFmtId="0" fontId="0" fillId="0" borderId="31" xfId="0" applyBorder="1" applyAlignment="1">
      <alignment horizontal="left" vertical="top"/>
    </xf>
    <xf numFmtId="0" fontId="10" fillId="0" borderId="32" xfId="0" applyFont="1" applyBorder="1" applyAlignment="1">
      <alignment horizontal="left" vertical="top" wrapText="1"/>
    </xf>
    <xf numFmtId="0" fontId="0" fillId="0" borderId="32" xfId="0" applyBorder="1" applyAlignment="1">
      <alignment horizontal="left" vertical="top" wrapText="1"/>
    </xf>
    <xf numFmtId="0" fontId="0" fillId="0" borderId="33" xfId="0" applyBorder="1" applyAlignment="1">
      <alignment horizontal="left" vertical="top"/>
    </xf>
    <xf numFmtId="0" fontId="0" fillId="0" borderId="34" xfId="0" applyBorder="1" applyAlignment="1">
      <alignment horizontal="left" vertical="top"/>
    </xf>
    <xf numFmtId="0" fontId="0" fillId="0" borderId="35" xfId="0" applyBorder="1" applyAlignment="1">
      <alignment horizontal="left" vertical="top" wrapText="1"/>
    </xf>
    <xf numFmtId="0" fontId="0" fillId="0" borderId="37" xfId="0" applyBorder="1" applyAlignment="1">
      <alignment horizontal="left" vertical="top"/>
    </xf>
    <xf numFmtId="0" fontId="0" fillId="0" borderId="38" xfId="0" applyBorder="1" applyAlignment="1">
      <alignment horizontal="left" vertical="top"/>
    </xf>
    <xf numFmtId="0" fontId="2" fillId="12" borderId="21" xfId="0" applyFont="1" applyFill="1" applyBorder="1" applyAlignment="1">
      <alignment horizontal="left" vertical="top"/>
    </xf>
    <xf numFmtId="0" fontId="2" fillId="12" borderId="22" xfId="0" applyFont="1" applyFill="1" applyBorder="1" applyAlignment="1">
      <alignment horizontal="left" vertical="top"/>
    </xf>
    <xf numFmtId="0" fontId="2" fillId="12" borderId="23" xfId="0" applyFont="1" applyFill="1" applyBorder="1" applyAlignment="1">
      <alignment horizontal="left" vertical="top" wrapText="1"/>
    </xf>
    <xf numFmtId="0" fontId="5" fillId="0" borderId="13" xfId="0" applyFont="1" applyBorder="1" applyAlignment="1">
      <alignment horizontal="left" vertical="center" wrapText="1" readingOrder="1"/>
    </xf>
    <xf numFmtId="0" fontId="2" fillId="3" borderId="21" xfId="0" applyFont="1" applyFill="1" applyBorder="1" applyAlignment="1">
      <alignment horizontal="left" vertical="top"/>
    </xf>
    <xf numFmtId="0" fontId="2" fillId="3" borderId="39" xfId="0" applyFont="1" applyFill="1" applyBorder="1" applyAlignment="1">
      <alignment horizontal="left" vertical="top"/>
    </xf>
    <xf numFmtId="0" fontId="2" fillId="3" borderId="40" xfId="0" applyFont="1" applyFill="1" applyBorder="1" applyAlignment="1">
      <alignment horizontal="left" vertical="top"/>
    </xf>
    <xf numFmtId="0" fontId="2" fillId="4" borderId="39" xfId="0" applyFont="1" applyFill="1" applyBorder="1" applyAlignment="1">
      <alignment horizontal="left" vertical="top"/>
    </xf>
    <xf numFmtId="0" fontId="2" fillId="4" borderId="22" xfId="0" applyFont="1" applyFill="1" applyBorder="1" applyAlignment="1">
      <alignment horizontal="left" vertical="top" wrapText="1"/>
    </xf>
    <xf numFmtId="0" fontId="2" fillId="12" borderId="22" xfId="0" applyFont="1" applyFill="1" applyBorder="1" applyAlignment="1">
      <alignment horizontal="left" vertical="top" wrapText="1"/>
    </xf>
    <xf numFmtId="0" fontId="0" fillId="0" borderId="27" xfId="0" applyBorder="1" applyAlignment="1">
      <alignment horizontal="left" vertical="top"/>
    </xf>
    <xf numFmtId="0" fontId="0" fillId="0" borderId="28" xfId="0" applyBorder="1" applyAlignment="1">
      <alignment horizontal="left" vertical="top"/>
    </xf>
    <xf numFmtId="0" fontId="10" fillId="0" borderId="29" xfId="0" applyFont="1" applyBorder="1" applyAlignment="1">
      <alignment vertical="center" wrapText="1"/>
    </xf>
    <xf numFmtId="0" fontId="10" fillId="0" borderId="32" xfId="0" applyFont="1" applyBorder="1" applyAlignment="1">
      <alignment vertical="center" wrapText="1"/>
    </xf>
    <xf numFmtId="0" fontId="0" fillId="0" borderId="29" xfId="0" applyBorder="1" applyAlignment="1">
      <alignment horizontal="left" vertical="top" wrapText="1"/>
    </xf>
    <xf numFmtId="0" fontId="0" fillId="0" borderId="29" xfId="0" applyBorder="1" applyAlignment="1">
      <alignment horizontal="left" vertical="top"/>
    </xf>
    <xf numFmtId="0" fontId="0" fillId="0" borderId="32" xfId="0" applyBorder="1" applyAlignment="1">
      <alignment horizontal="left" vertical="top"/>
    </xf>
    <xf numFmtId="0" fontId="4" fillId="0" borderId="32" xfId="0" applyFont="1" applyBorder="1" applyAlignment="1">
      <alignment horizontal="left" vertical="top" wrapText="1"/>
    </xf>
    <xf numFmtId="0" fontId="4" fillId="0" borderId="35" xfId="0" applyFont="1" applyBorder="1" applyAlignment="1">
      <alignment horizontal="left" vertical="top" wrapText="1"/>
    </xf>
    <xf numFmtId="0" fontId="4" fillId="0" borderId="18" xfId="0" applyFont="1" applyBorder="1" applyAlignment="1">
      <alignment horizontal="left" vertical="center" wrapText="1" readingOrder="1"/>
    </xf>
    <xf numFmtId="0" fontId="2" fillId="12" borderId="43" xfId="0" applyFont="1" applyFill="1" applyBorder="1" applyAlignment="1">
      <alignment horizontal="left" vertical="top" wrapText="1"/>
    </xf>
    <xf numFmtId="0" fontId="0" fillId="0" borderId="45" xfId="0" applyBorder="1" applyAlignment="1">
      <alignment horizontal="left" vertical="top"/>
    </xf>
    <xf numFmtId="0" fontId="0" fillId="0" borderId="46" xfId="0" applyBorder="1" applyAlignment="1">
      <alignment horizontal="left" vertical="top" wrapText="1"/>
    </xf>
    <xf numFmtId="0" fontId="0" fillId="0" borderId="46" xfId="0" applyBorder="1" applyAlignment="1">
      <alignment horizontal="left" vertical="top"/>
    </xf>
    <xf numFmtId="0" fontId="0" fillId="0" borderId="44" xfId="0" applyBorder="1" applyAlignment="1">
      <alignment horizontal="left" vertical="top"/>
    </xf>
    <xf numFmtId="0" fontId="0" fillId="0" borderId="47" xfId="0" applyBorder="1" applyAlignment="1">
      <alignment horizontal="left" vertical="top"/>
    </xf>
    <xf numFmtId="0" fontId="0" fillId="0" borderId="48" xfId="0" applyBorder="1" applyAlignment="1">
      <alignment horizontal="left" vertical="top"/>
    </xf>
    <xf numFmtId="0" fontId="0" fillId="0" borderId="49" xfId="0" applyBorder="1" applyAlignment="1">
      <alignment horizontal="left" vertical="top"/>
    </xf>
    <xf numFmtId="0" fontId="2" fillId="6" borderId="47" xfId="0" applyFont="1" applyFill="1" applyBorder="1" applyAlignment="1">
      <alignment horizontal="left" vertical="top"/>
    </xf>
    <xf numFmtId="0" fontId="2" fillId="6" borderId="28" xfId="0" applyFont="1" applyFill="1" applyBorder="1" applyAlignment="1">
      <alignment horizontal="left" vertical="top"/>
    </xf>
    <xf numFmtId="0" fontId="2" fillId="7" borderId="28" xfId="0" applyFont="1" applyFill="1" applyBorder="1" applyAlignment="1">
      <alignment horizontal="left" vertical="top"/>
    </xf>
    <xf numFmtId="0" fontId="0" fillId="0" borderId="45" xfId="0" applyBorder="1" applyAlignment="1">
      <alignment horizontal="left" vertical="top" wrapText="1"/>
    </xf>
    <xf numFmtId="0" fontId="4" fillId="0" borderId="46" xfId="0" applyFont="1" applyBorder="1" applyAlignment="1">
      <alignment horizontal="left" vertical="top" wrapText="1"/>
    </xf>
    <xf numFmtId="0" fontId="4" fillId="0" borderId="46" xfId="0" applyFont="1" applyBorder="1" applyAlignment="1">
      <alignment horizontal="left" vertical="top"/>
    </xf>
    <xf numFmtId="0" fontId="4" fillId="0" borderId="44" xfId="0" applyFont="1" applyBorder="1" applyAlignment="1">
      <alignment horizontal="left" vertical="top" wrapText="1"/>
    </xf>
    <xf numFmtId="0" fontId="2" fillId="15" borderId="47" xfId="0" applyFont="1" applyFill="1" applyBorder="1" applyAlignment="1">
      <alignment horizontal="left" vertical="top" wrapText="1"/>
    </xf>
    <xf numFmtId="0" fontId="2" fillId="15" borderId="28" xfId="0" applyFont="1" applyFill="1" applyBorder="1" applyAlignment="1">
      <alignment horizontal="left" vertical="top" wrapText="1"/>
    </xf>
    <xf numFmtId="0" fontId="0" fillId="0" borderId="48" xfId="0" applyBorder="1" applyAlignment="1">
      <alignment horizontal="left" vertical="top" wrapText="1"/>
    </xf>
    <xf numFmtId="0" fontId="0" fillId="0" borderId="31" xfId="0" applyBorder="1" applyAlignment="1">
      <alignment horizontal="left" vertical="top" wrapText="1"/>
    </xf>
    <xf numFmtId="0" fontId="2" fillId="18" borderId="47" xfId="0" applyFont="1" applyFill="1" applyBorder="1" applyAlignment="1">
      <alignment horizontal="left" vertical="top" wrapText="1"/>
    </xf>
    <xf numFmtId="0" fontId="2" fillId="18" borderId="28" xfId="0" applyFont="1" applyFill="1" applyBorder="1" applyAlignment="1">
      <alignment horizontal="left" vertical="top" wrapText="1"/>
    </xf>
    <xf numFmtId="0" fontId="0" fillId="0" borderId="50" xfId="0" applyBorder="1" applyAlignment="1">
      <alignment horizontal="left" vertical="top"/>
    </xf>
    <xf numFmtId="0" fontId="0" fillId="0" borderId="52" xfId="0" applyBorder="1" applyAlignment="1">
      <alignment horizontal="left" vertical="top"/>
    </xf>
    <xf numFmtId="0" fontId="0" fillId="0" borderId="51" xfId="0" applyBorder="1" applyAlignment="1">
      <alignment horizontal="left" vertical="top"/>
    </xf>
    <xf numFmtId="0" fontId="2" fillId="14" borderId="28" xfId="0" applyFont="1" applyFill="1" applyBorder="1" applyAlignment="1">
      <alignment horizontal="left" vertical="top" wrapText="1"/>
    </xf>
    <xf numFmtId="0" fontId="0" fillId="0" borderId="55" xfId="0" applyBorder="1" applyAlignment="1">
      <alignment horizontal="left" vertical="top" wrapText="1"/>
    </xf>
    <xf numFmtId="0" fontId="4" fillId="0" borderId="55" xfId="0" applyFont="1" applyBorder="1" applyAlignment="1">
      <alignment horizontal="left" vertical="top" wrapText="1"/>
    </xf>
    <xf numFmtId="0" fontId="0" fillId="0" borderId="54" xfId="0" applyBorder="1" applyAlignment="1">
      <alignment horizontal="left" vertical="top" wrapText="1"/>
    </xf>
    <xf numFmtId="0" fontId="0" fillId="0" borderId="44" xfId="0" applyBorder="1" applyAlignment="1">
      <alignment horizontal="left" vertical="top" wrapText="1"/>
    </xf>
    <xf numFmtId="0" fontId="0" fillId="0" borderId="36" xfId="0" applyBorder="1" applyAlignment="1">
      <alignment horizontal="left" vertical="top" wrapText="1"/>
    </xf>
    <xf numFmtId="0" fontId="0" fillId="0" borderId="56" xfId="0" applyBorder="1"/>
    <xf numFmtId="0" fontId="2" fillId="14" borderId="27" xfId="0" applyFont="1" applyFill="1" applyBorder="1" applyAlignment="1">
      <alignment horizontal="left" vertical="top" wrapText="1"/>
    </xf>
    <xf numFmtId="0" fontId="2" fillId="14" borderId="29" xfId="0" applyFont="1" applyFill="1" applyBorder="1" applyAlignment="1">
      <alignment horizontal="left" vertical="top" wrapText="1"/>
    </xf>
    <xf numFmtId="0" fontId="0" fillId="0" borderId="30" xfId="0" applyBorder="1" applyAlignment="1">
      <alignment horizontal="left" vertical="top" wrapText="1"/>
    </xf>
    <xf numFmtId="0" fontId="2" fillId="18" borderId="45" xfId="0" applyFont="1" applyFill="1" applyBorder="1" applyAlignment="1">
      <alignment horizontal="left" vertical="top" wrapText="1"/>
    </xf>
    <xf numFmtId="0" fontId="2" fillId="15" borderId="29" xfId="0" applyFont="1" applyFill="1" applyBorder="1" applyAlignment="1">
      <alignment horizontal="left" vertical="top" wrapText="1"/>
    </xf>
    <xf numFmtId="0" fontId="2" fillId="8" borderId="47" xfId="0" applyFont="1" applyFill="1" applyBorder="1" applyAlignment="1">
      <alignment horizontal="left" vertical="top"/>
    </xf>
    <xf numFmtId="0" fontId="2" fillId="8" borderId="28" xfId="0" applyFont="1" applyFill="1" applyBorder="1" applyAlignment="1">
      <alignment horizontal="left" vertical="top"/>
    </xf>
    <xf numFmtId="0" fontId="2" fillId="8" borderId="29" xfId="0" applyFont="1" applyFill="1" applyBorder="1" applyAlignment="1">
      <alignment horizontal="left" vertical="top" wrapText="1"/>
    </xf>
    <xf numFmtId="0" fontId="0" fillId="0" borderId="57" xfId="0" applyBorder="1" applyAlignment="1">
      <alignment horizontal="left" vertical="top"/>
    </xf>
    <xf numFmtId="0" fontId="2" fillId="17" borderId="27" xfId="0" applyFont="1" applyFill="1" applyBorder="1" applyAlignment="1">
      <alignment horizontal="left" vertical="top"/>
    </xf>
    <xf numFmtId="0" fontId="2" fillId="17" borderId="28" xfId="0" applyFont="1" applyFill="1" applyBorder="1" applyAlignment="1">
      <alignment horizontal="left" vertical="top"/>
    </xf>
    <xf numFmtId="0" fontId="2" fillId="17" borderId="29" xfId="0" applyFont="1" applyFill="1" applyBorder="1" applyAlignment="1">
      <alignment horizontal="left" vertical="top" wrapText="1"/>
    </xf>
    <xf numFmtId="0" fontId="6" fillId="0" borderId="32" xfId="0" applyFont="1" applyBorder="1" applyAlignment="1">
      <alignment horizontal="left" vertical="top" wrapText="1"/>
    </xf>
    <xf numFmtId="0" fontId="2" fillId="8" borderId="27" xfId="0" applyFont="1" applyFill="1" applyBorder="1" applyAlignment="1">
      <alignment horizontal="left" vertical="top"/>
    </xf>
    <xf numFmtId="0" fontId="2" fillId="17" borderId="53" xfId="0" applyFont="1" applyFill="1" applyBorder="1" applyAlignment="1">
      <alignment horizontal="left" vertical="top" wrapText="1"/>
    </xf>
    <xf numFmtId="0" fontId="0" fillId="0" borderId="58" xfId="0" applyBorder="1" applyAlignment="1">
      <alignment horizontal="left" vertical="top" wrapText="1"/>
    </xf>
    <xf numFmtId="0" fontId="2" fillId="13" borderId="27" xfId="0" applyFont="1" applyFill="1" applyBorder="1" applyAlignment="1">
      <alignment horizontal="left" vertical="top"/>
    </xf>
    <xf numFmtId="0" fontId="2" fillId="13" borderId="28" xfId="0" applyFont="1" applyFill="1" applyBorder="1" applyAlignment="1">
      <alignment horizontal="left" vertical="top"/>
    </xf>
    <xf numFmtId="0" fontId="2" fillId="13" borderId="53" xfId="0" applyFont="1" applyFill="1" applyBorder="1" applyAlignment="1">
      <alignment horizontal="left" vertical="top" wrapText="1"/>
    </xf>
    <xf numFmtId="0" fontId="0" fillId="0" borderId="11" xfId="0" applyBorder="1" applyAlignment="1">
      <alignment horizontal="left" vertical="top"/>
    </xf>
    <xf numFmtId="0" fontId="2" fillId="16" borderId="27" xfId="0" applyFont="1" applyFill="1" applyBorder="1" applyAlignment="1">
      <alignment horizontal="left" vertical="top"/>
    </xf>
    <xf numFmtId="0" fontId="2" fillId="16" borderId="28" xfId="0" applyFont="1" applyFill="1" applyBorder="1" applyAlignment="1">
      <alignment horizontal="left" vertical="top"/>
    </xf>
    <xf numFmtId="0" fontId="2" fillId="16" borderId="29" xfId="0" applyFont="1" applyFill="1" applyBorder="1" applyAlignment="1">
      <alignment horizontal="left" vertical="top" wrapText="1"/>
    </xf>
    <xf numFmtId="0" fontId="2" fillId="13" borderId="29" xfId="0" applyFont="1" applyFill="1" applyBorder="1" applyAlignment="1">
      <alignment horizontal="left" vertical="top" wrapText="1"/>
    </xf>
    <xf numFmtId="0" fontId="2" fillId="13" borderId="50" xfId="0" applyFont="1" applyFill="1" applyBorder="1" applyAlignment="1">
      <alignment horizontal="left" vertical="top"/>
    </xf>
    <xf numFmtId="0" fontId="0" fillId="0" borderId="59" xfId="0" applyBorder="1" applyAlignment="1">
      <alignment horizontal="left" vertical="top"/>
    </xf>
    <xf numFmtId="0" fontId="2" fillId="6" borderId="27" xfId="0" applyFont="1" applyFill="1" applyBorder="1" applyAlignment="1">
      <alignment horizontal="left" vertical="top"/>
    </xf>
    <xf numFmtId="0" fontId="2" fillId="6" borderId="53" xfId="0" applyFont="1" applyFill="1" applyBorder="1" applyAlignment="1">
      <alignment horizontal="left" vertical="top" wrapText="1"/>
    </xf>
    <xf numFmtId="0" fontId="0" fillId="0" borderId="58" xfId="0" applyBorder="1" applyAlignment="1">
      <alignment horizontal="left" vertical="top"/>
    </xf>
    <xf numFmtId="0" fontId="0" fillId="0" borderId="55" xfId="0" applyBorder="1" applyAlignment="1">
      <alignment horizontal="left" vertical="top"/>
    </xf>
    <xf numFmtId="0" fontId="4" fillId="0" borderId="54" xfId="0" applyFont="1" applyBorder="1" applyAlignment="1">
      <alignment horizontal="left" vertical="top" wrapText="1"/>
    </xf>
    <xf numFmtId="0" fontId="2" fillId="7" borderId="27" xfId="0" applyFont="1" applyFill="1" applyBorder="1" applyAlignment="1">
      <alignment horizontal="left" vertical="top"/>
    </xf>
    <xf numFmtId="0" fontId="2" fillId="7" borderId="29" xfId="0" applyFont="1" applyFill="1" applyBorder="1" applyAlignment="1">
      <alignment horizontal="left" vertical="top" wrapText="1"/>
    </xf>
    <xf numFmtId="0" fontId="0" fillId="0" borderId="36" xfId="0" applyBorder="1" applyAlignment="1">
      <alignment horizontal="left" vertical="top"/>
    </xf>
    <xf numFmtId="0" fontId="2" fillId="6" borderId="29" xfId="0" applyFont="1" applyFill="1" applyBorder="1" applyAlignment="1">
      <alignment horizontal="left" vertical="top" wrapText="1"/>
    </xf>
    <xf numFmtId="0" fontId="2" fillId="6" borderId="45" xfId="0" applyFont="1" applyFill="1" applyBorder="1" applyAlignment="1">
      <alignment horizontal="left" vertical="top" wrapText="1"/>
    </xf>
    <xf numFmtId="0" fontId="4" fillId="0" borderId="30" xfId="0" applyFont="1" applyBorder="1" applyAlignment="1">
      <alignment horizontal="left" vertical="top" wrapText="1"/>
    </xf>
    <xf numFmtId="0" fontId="9" fillId="3" borderId="25" xfId="0" applyFont="1" applyFill="1" applyBorder="1" applyAlignment="1">
      <alignment horizontal="left" wrapText="1"/>
    </xf>
    <xf numFmtId="0" fontId="9" fillId="3" borderId="41" xfId="0" applyFont="1" applyFill="1" applyBorder="1" applyAlignment="1">
      <alignment horizontal="left" wrapText="1"/>
    </xf>
    <xf numFmtId="0" fontId="9" fillId="3" borderId="42" xfId="0" applyFont="1" applyFill="1" applyBorder="1" applyAlignment="1">
      <alignment horizontal="left" wrapText="1"/>
    </xf>
    <xf numFmtId="0" fontId="9" fillId="4" borderId="33" xfId="0" applyFont="1" applyFill="1" applyBorder="1" applyAlignment="1">
      <alignment horizontal="left" wrapText="1"/>
    </xf>
    <xf numFmtId="0" fontId="9" fillId="4" borderId="34" xfId="0" applyFont="1" applyFill="1" applyBorder="1" applyAlignment="1">
      <alignment horizontal="left" wrapText="1"/>
    </xf>
    <xf numFmtId="0" fontId="9" fillId="4" borderId="35" xfId="0" applyFont="1" applyFill="1" applyBorder="1" applyAlignment="1">
      <alignment horizontal="left" wrapText="1"/>
    </xf>
    <xf numFmtId="0" fontId="9" fillId="12" borderId="33" xfId="0" applyFont="1" applyFill="1" applyBorder="1" applyAlignment="1">
      <alignment horizontal="left" wrapText="1"/>
    </xf>
    <xf numFmtId="0" fontId="9" fillId="12" borderId="34" xfId="0" applyFont="1" applyFill="1" applyBorder="1" applyAlignment="1">
      <alignment horizontal="left" wrapText="1"/>
    </xf>
    <xf numFmtId="0" fontId="9" fillId="12" borderId="35" xfId="0" applyFont="1" applyFill="1" applyBorder="1" applyAlignment="1">
      <alignment horizontal="left" wrapText="1"/>
    </xf>
    <xf numFmtId="0" fontId="9" fillId="12" borderId="44" xfId="0" applyFont="1" applyFill="1" applyBorder="1" applyAlignment="1">
      <alignment horizontal="left" wrapText="1"/>
    </xf>
    <xf numFmtId="0" fontId="9" fillId="6" borderId="49" xfId="0" applyFont="1" applyFill="1" applyBorder="1" applyAlignment="1">
      <alignment horizontal="left" wrapText="1"/>
    </xf>
    <xf numFmtId="0" fontId="9" fillId="6" borderId="34" xfId="0" applyFont="1" applyFill="1" applyBorder="1" applyAlignment="1">
      <alignment horizontal="left" wrapText="1"/>
    </xf>
    <xf numFmtId="0" fontId="9" fillId="6" borderId="44" xfId="0" applyFont="1" applyFill="1" applyBorder="1" applyAlignment="1">
      <alignment horizontal="left" wrapText="1"/>
    </xf>
    <xf numFmtId="0" fontId="9" fillId="7" borderId="34" xfId="0" applyFont="1" applyFill="1" applyBorder="1" applyAlignment="1">
      <alignment horizontal="left" wrapText="1"/>
    </xf>
    <xf numFmtId="0" fontId="9" fillId="13" borderId="34" xfId="0" applyFont="1" applyFill="1" applyBorder="1" applyAlignment="1">
      <alignment horizontal="left" wrapText="1"/>
    </xf>
    <xf numFmtId="0" fontId="9" fillId="16" borderId="34" xfId="0" applyFont="1" applyFill="1" applyBorder="1" applyAlignment="1">
      <alignment horizontal="left" wrapText="1"/>
    </xf>
    <xf numFmtId="0" fontId="9" fillId="17" borderId="34" xfId="0" applyFont="1" applyFill="1" applyBorder="1" applyAlignment="1">
      <alignment horizontal="left" wrapText="1"/>
    </xf>
    <xf numFmtId="0" fontId="9" fillId="18" borderId="49" xfId="0" applyFont="1" applyFill="1" applyBorder="1" applyAlignment="1">
      <alignment horizontal="left" wrapText="1"/>
    </xf>
    <xf numFmtId="0" fontId="9" fillId="18" borderId="34" xfId="0" applyFont="1" applyFill="1" applyBorder="1" applyAlignment="1">
      <alignment horizontal="left" wrapText="1"/>
    </xf>
    <xf numFmtId="0" fontId="9" fillId="18" borderId="44" xfId="0" applyFont="1" applyFill="1" applyBorder="1" applyAlignment="1">
      <alignment horizontal="left" wrapText="1"/>
    </xf>
    <xf numFmtId="0" fontId="9" fillId="15" borderId="49" xfId="0" applyFont="1" applyFill="1" applyBorder="1" applyAlignment="1">
      <alignment horizontal="left" wrapText="1"/>
    </xf>
    <xf numFmtId="0" fontId="9" fillId="15" borderId="34" xfId="0" applyFont="1" applyFill="1" applyBorder="1" applyAlignment="1">
      <alignment horizontal="left" wrapText="1"/>
    </xf>
    <xf numFmtId="0" fontId="9" fillId="15" borderId="35" xfId="0" applyFont="1" applyFill="1" applyBorder="1" applyAlignment="1">
      <alignment horizontal="left" wrapText="1"/>
    </xf>
    <xf numFmtId="0" fontId="9" fillId="14" borderId="34" xfId="0" applyFont="1" applyFill="1" applyBorder="1" applyAlignment="1">
      <alignment horizontal="left" wrapText="1"/>
    </xf>
    <xf numFmtId="0" fontId="3" fillId="0" borderId="0" xfId="0" applyFont="1" applyAlignment="1">
      <alignment horizontal="left"/>
    </xf>
    <xf numFmtId="0" fontId="9" fillId="7" borderId="49" xfId="0" applyFont="1" applyFill="1" applyBorder="1" applyAlignment="1">
      <alignment horizontal="left" wrapText="1"/>
    </xf>
    <xf numFmtId="0" fontId="9" fillId="7" borderId="44" xfId="0" applyFont="1" applyFill="1" applyBorder="1" applyAlignment="1">
      <alignment horizontal="left" wrapText="1"/>
    </xf>
    <xf numFmtId="0" fontId="9" fillId="13" borderId="49" xfId="0" applyFont="1" applyFill="1" applyBorder="1" applyAlignment="1">
      <alignment horizontal="left" wrapText="1"/>
    </xf>
    <xf numFmtId="0" fontId="9" fillId="13" borderId="44" xfId="0" applyFont="1" applyFill="1" applyBorder="1" applyAlignment="1">
      <alignment horizontal="left" wrapText="1"/>
    </xf>
    <xf numFmtId="0" fontId="9" fillId="16" borderId="49" xfId="0" applyFont="1" applyFill="1" applyBorder="1" applyAlignment="1">
      <alignment horizontal="left" wrapText="1"/>
    </xf>
    <xf numFmtId="0" fontId="9" fillId="16" borderId="44" xfId="0" applyFont="1" applyFill="1" applyBorder="1" applyAlignment="1">
      <alignment horizontal="left" wrapText="1"/>
    </xf>
    <xf numFmtId="0" fontId="9" fillId="19" borderId="49" xfId="0" applyFont="1" applyFill="1" applyBorder="1" applyAlignment="1">
      <alignment horizontal="left" wrapText="1"/>
    </xf>
    <xf numFmtId="0" fontId="9" fillId="19" borderId="34" xfId="0" applyFont="1" applyFill="1" applyBorder="1" applyAlignment="1">
      <alignment horizontal="left" wrapText="1"/>
    </xf>
    <xf numFmtId="0" fontId="9" fillId="19" borderId="44" xfId="0" applyFont="1" applyFill="1" applyBorder="1" applyAlignment="1">
      <alignment horizontal="left" wrapText="1"/>
    </xf>
    <xf numFmtId="0" fontId="9" fillId="17" borderId="49" xfId="0" applyFont="1" applyFill="1" applyBorder="1" applyAlignment="1">
      <alignment horizontal="left" wrapText="1"/>
    </xf>
    <xf numFmtId="0" fontId="9" fillId="17" borderId="44" xfId="0" applyFont="1" applyFill="1" applyBorder="1" applyAlignment="1">
      <alignment horizontal="left" wrapText="1"/>
    </xf>
    <xf numFmtId="0" fontId="9" fillId="14" borderId="49" xfId="0" applyFont="1" applyFill="1" applyBorder="1" applyAlignment="1">
      <alignment horizontal="left" wrapText="1"/>
    </xf>
    <xf numFmtId="0" fontId="9" fillId="14" borderId="44" xfId="0" applyFont="1" applyFill="1" applyBorder="1" applyAlignment="1">
      <alignment horizontal="left" wrapText="1"/>
    </xf>
    <xf numFmtId="0" fontId="9" fillId="15" borderId="44" xfId="0" applyFont="1" applyFill="1" applyBorder="1" applyAlignment="1">
      <alignment horizontal="left" wrapText="1"/>
    </xf>
    <xf numFmtId="0" fontId="2" fillId="9" borderId="27" xfId="0" applyFont="1" applyFill="1" applyBorder="1" applyAlignment="1">
      <alignment horizontal="left" vertical="top"/>
    </xf>
    <xf numFmtId="0" fontId="2" fillId="9" borderId="28" xfId="0" applyFont="1" applyFill="1" applyBorder="1" applyAlignment="1">
      <alignment horizontal="left" vertical="top"/>
    </xf>
    <xf numFmtId="0" fontId="2" fillId="9" borderId="29" xfId="0" applyFont="1" applyFill="1" applyBorder="1" applyAlignment="1">
      <alignment horizontal="left" vertical="top" wrapText="1"/>
    </xf>
    <xf numFmtId="0" fontId="9" fillId="9" borderId="33" xfId="0" applyFont="1" applyFill="1" applyBorder="1" applyAlignment="1">
      <alignment horizontal="left" wrapText="1"/>
    </xf>
    <xf numFmtId="0" fontId="9" fillId="9" borderId="34" xfId="0" applyFont="1" applyFill="1" applyBorder="1" applyAlignment="1">
      <alignment horizontal="left" wrapText="1"/>
    </xf>
    <xf numFmtId="0" fontId="9" fillId="9" borderId="35" xfId="0" applyFont="1" applyFill="1" applyBorder="1" applyAlignment="1">
      <alignment horizontal="left" wrapText="1"/>
    </xf>
    <xf numFmtId="0" fontId="2" fillId="9" borderId="39" xfId="0" applyFont="1" applyFill="1" applyBorder="1" applyAlignment="1">
      <alignment horizontal="left" vertical="top"/>
    </xf>
    <xf numFmtId="0" fontId="2" fillId="9" borderId="22" xfId="0" applyFont="1" applyFill="1" applyBorder="1" applyAlignment="1">
      <alignment horizontal="left" vertical="top"/>
    </xf>
    <xf numFmtId="0" fontId="2" fillId="9" borderId="22" xfId="0" applyFont="1" applyFill="1" applyBorder="1" applyAlignment="1">
      <alignment horizontal="left" vertical="top" wrapText="1"/>
    </xf>
    <xf numFmtId="0" fontId="2" fillId="20" borderId="21" xfId="0" applyFont="1" applyFill="1" applyBorder="1" applyAlignment="1">
      <alignment horizontal="left" vertical="top"/>
    </xf>
    <xf numFmtId="0" fontId="2" fillId="20" borderId="22" xfId="0" applyFont="1" applyFill="1" applyBorder="1" applyAlignment="1">
      <alignment horizontal="left" vertical="top"/>
    </xf>
    <xf numFmtId="0" fontId="2" fillId="20" borderId="23" xfId="0" applyFont="1" applyFill="1" applyBorder="1" applyAlignment="1">
      <alignment horizontal="left" vertical="top" wrapText="1"/>
    </xf>
    <xf numFmtId="0" fontId="9" fillId="20" borderId="33" xfId="0" applyFont="1" applyFill="1" applyBorder="1" applyAlignment="1">
      <alignment horizontal="left" wrapText="1"/>
    </xf>
    <xf numFmtId="0" fontId="9" fillId="20" borderId="34" xfId="0" applyFont="1" applyFill="1" applyBorder="1" applyAlignment="1">
      <alignment horizontal="left" wrapText="1"/>
    </xf>
    <xf numFmtId="0" fontId="9" fillId="20" borderId="35" xfId="0" applyFont="1" applyFill="1" applyBorder="1" applyAlignment="1">
      <alignment horizontal="left" wrapText="1"/>
    </xf>
    <xf numFmtId="0" fontId="9" fillId="21" borderId="49" xfId="0" applyFont="1" applyFill="1" applyBorder="1" applyAlignment="1">
      <alignment horizontal="left" wrapText="1"/>
    </xf>
    <xf numFmtId="0" fontId="9" fillId="21" borderId="34" xfId="0" applyFont="1" applyFill="1" applyBorder="1" applyAlignment="1">
      <alignment horizontal="left" wrapText="1"/>
    </xf>
    <xf numFmtId="0" fontId="9" fillId="21" borderId="44" xfId="0" applyFont="1" applyFill="1" applyBorder="1" applyAlignment="1">
      <alignment horizontal="left" wrapText="1"/>
    </xf>
    <xf numFmtId="0" fontId="9" fillId="21" borderId="33" xfId="0" applyFont="1" applyFill="1" applyBorder="1" applyAlignment="1">
      <alignment horizontal="left" wrapText="1"/>
    </xf>
    <xf numFmtId="0" fontId="9" fillId="21" borderId="35" xfId="0" applyFont="1" applyFill="1" applyBorder="1" applyAlignment="1">
      <alignment horizontal="left" wrapText="1"/>
    </xf>
    <xf numFmtId="0" fontId="9" fillId="22" borderId="49" xfId="0" applyFont="1" applyFill="1" applyBorder="1" applyAlignment="1">
      <alignment horizontal="left" wrapText="1"/>
    </xf>
    <xf numFmtId="0" fontId="9" fillId="22" borderId="34" xfId="0" applyFont="1" applyFill="1" applyBorder="1" applyAlignment="1">
      <alignment horizontal="left" wrapText="1"/>
    </xf>
    <xf numFmtId="0" fontId="9" fillId="22" borderId="44" xfId="0" applyFont="1" applyFill="1" applyBorder="1" applyAlignment="1">
      <alignment horizontal="left" wrapText="1"/>
    </xf>
    <xf numFmtId="0" fontId="9" fillId="22" borderId="33" xfId="0" applyFont="1" applyFill="1" applyBorder="1" applyAlignment="1">
      <alignment horizontal="left" wrapText="1"/>
    </xf>
    <xf numFmtId="0" fontId="9" fillId="22" borderId="35" xfId="0" applyFont="1" applyFill="1" applyBorder="1" applyAlignment="1">
      <alignment horizontal="left" wrapText="1"/>
    </xf>
    <xf numFmtId="0" fontId="9" fillId="5" borderId="34" xfId="0" applyFont="1" applyFill="1" applyBorder="1" applyAlignment="1">
      <alignment horizontal="left" wrapText="1"/>
    </xf>
    <xf numFmtId="0" fontId="9" fillId="10" borderId="34" xfId="0" applyFont="1" applyFill="1" applyBorder="1" applyAlignment="1">
      <alignment horizontal="left" wrapText="1"/>
    </xf>
    <xf numFmtId="0" fontId="2" fillId="11" borderId="47" xfId="0" applyFont="1" applyFill="1" applyBorder="1" applyAlignment="1">
      <alignment horizontal="left" vertical="top" wrapText="1"/>
    </xf>
    <xf numFmtId="0" fontId="2" fillId="11" borderId="28" xfId="0" applyFont="1" applyFill="1" applyBorder="1" applyAlignment="1">
      <alignment horizontal="left" vertical="top" wrapText="1"/>
    </xf>
    <xf numFmtId="0" fontId="2" fillId="11" borderId="29" xfId="0" applyFont="1" applyFill="1" applyBorder="1" applyAlignment="1">
      <alignment horizontal="left" vertical="top" wrapText="1"/>
    </xf>
    <xf numFmtId="0" fontId="9" fillId="11" borderId="34" xfId="0" applyFont="1" applyFill="1" applyBorder="1" applyAlignment="1">
      <alignment horizontal="left" wrapText="1"/>
    </xf>
    <xf numFmtId="0" fontId="9" fillId="10" borderId="33" xfId="0" applyFont="1" applyFill="1" applyBorder="1" applyAlignment="1">
      <alignment horizontal="left" wrapText="1"/>
    </xf>
    <xf numFmtId="0" fontId="9" fillId="11" borderId="35" xfId="0" applyFont="1" applyFill="1" applyBorder="1" applyAlignment="1">
      <alignment horizontal="left" wrapText="1"/>
    </xf>
    <xf numFmtId="0" fontId="9" fillId="3" borderId="10" xfId="0" applyFont="1" applyFill="1" applyBorder="1" applyAlignment="1">
      <alignment horizontal="left" wrapText="1"/>
    </xf>
    <xf numFmtId="0" fontId="2" fillId="15" borderId="27" xfId="0" applyFont="1" applyFill="1" applyBorder="1" applyAlignment="1">
      <alignment horizontal="left" vertical="top"/>
    </xf>
    <xf numFmtId="0" fontId="2" fillId="15" borderId="28" xfId="0" applyFont="1" applyFill="1" applyBorder="1" applyAlignment="1">
      <alignment horizontal="left" vertical="top"/>
    </xf>
    <xf numFmtId="0" fontId="9" fillId="15" borderId="33" xfId="0" applyFont="1" applyFill="1" applyBorder="1" applyAlignment="1">
      <alignment horizontal="left" wrapText="1"/>
    </xf>
    <xf numFmtId="0" fontId="2" fillId="3" borderId="18" xfId="0" applyFont="1" applyFill="1" applyBorder="1" applyAlignment="1">
      <alignment horizontal="left" vertical="top"/>
    </xf>
    <xf numFmtId="0" fontId="0" fillId="0" borderId="16" xfId="0" applyBorder="1" applyAlignment="1">
      <alignment horizontal="left" vertical="top"/>
    </xf>
    <xf numFmtId="0" fontId="1" fillId="4" borderId="28" xfId="0" applyFont="1" applyFill="1" applyBorder="1" applyAlignment="1">
      <alignment horizontal="left" vertical="top"/>
    </xf>
    <xf numFmtId="0" fontId="9" fillId="0" borderId="10" xfId="0" applyFont="1" applyBorder="1" applyAlignment="1">
      <alignment horizontal="left" wrapText="1"/>
    </xf>
    <xf numFmtId="0" fontId="9" fillId="0" borderId="9" xfId="0" applyFont="1" applyBorder="1" applyAlignment="1">
      <alignment horizontal="left" wrapText="1"/>
    </xf>
    <xf numFmtId="0" fontId="9" fillId="0" borderId="11" xfId="0" applyFont="1" applyBorder="1" applyAlignment="1">
      <alignment horizontal="left" wrapText="1"/>
    </xf>
    <xf numFmtId="0" fontId="9" fillId="0" borderId="60" xfId="0" applyFont="1" applyBorder="1" applyAlignment="1">
      <alignment horizontal="left" wrapText="1"/>
    </xf>
    <xf numFmtId="0" fontId="0" fillId="0" borderId="14" xfId="0" applyBorder="1"/>
    <xf numFmtId="0" fontId="4" fillId="0" borderId="61" xfId="0" applyFont="1" applyBorder="1" applyAlignment="1">
      <alignment horizontal="left" vertical="center" wrapText="1" readingOrder="1"/>
    </xf>
    <xf numFmtId="0" fontId="4" fillId="0" borderId="10" xfId="0" applyFont="1" applyBorder="1" applyAlignment="1">
      <alignment horizontal="left" vertical="top" wrapText="1" readingOrder="1"/>
    </xf>
    <xf numFmtId="0" fontId="0" fillId="0" borderId="10" xfId="0" applyBorder="1" applyAlignment="1">
      <alignment vertical="top" wrapText="1"/>
    </xf>
    <xf numFmtId="0" fontId="0" fillId="0" borderId="10" xfId="0" applyBorder="1" applyAlignment="1">
      <alignment vertical="top"/>
    </xf>
    <xf numFmtId="0" fontId="0" fillId="0" borderId="10" xfId="0" applyBorder="1"/>
    <xf numFmtId="0" fontId="0" fillId="0" borderId="15" xfId="0" applyBorder="1"/>
    <xf numFmtId="0" fontId="1" fillId="3" borderId="12" xfId="0" applyFont="1" applyFill="1" applyBorder="1" applyAlignment="1">
      <alignment wrapText="1"/>
    </xf>
    <xf numFmtId="0" fontId="1" fillId="3" borderId="13" xfId="0" applyFont="1" applyFill="1" applyBorder="1" applyAlignment="1">
      <alignment wrapText="1"/>
    </xf>
    <xf numFmtId="0" fontId="1" fillId="3" borderId="18" xfId="0" applyFont="1" applyFill="1" applyBorder="1" applyAlignment="1">
      <alignment wrapText="1"/>
    </xf>
    <xf numFmtId="0" fontId="0" fillId="0" borderId="11" xfId="0" applyBorder="1"/>
    <xf numFmtId="0" fontId="0" fillId="0" borderId="16" xfId="0" applyBorder="1"/>
    <xf numFmtId="0" fontId="1" fillId="3" borderId="12" xfId="0" applyFont="1" applyFill="1" applyBorder="1" applyAlignment="1">
      <alignment horizontal="left" wrapText="1"/>
    </xf>
    <xf numFmtId="0" fontId="1" fillId="3" borderId="13" xfId="0" applyFont="1" applyFill="1" applyBorder="1" applyAlignment="1">
      <alignment horizontal="left" wrapText="1"/>
    </xf>
    <xf numFmtId="0" fontId="1" fillId="24" borderId="65" xfId="0" applyFont="1" applyFill="1" applyBorder="1"/>
    <xf numFmtId="0" fontId="0" fillId="24" borderId="66" xfId="0" applyFill="1" applyBorder="1"/>
    <xf numFmtId="0" fontId="1" fillId="24" borderId="67" xfId="0" applyFont="1" applyFill="1" applyBorder="1"/>
    <xf numFmtId="0" fontId="0" fillId="2" borderId="62" xfId="0" applyFill="1" applyBorder="1" applyAlignment="1">
      <alignment vertical="center"/>
    </xf>
    <xf numFmtId="0" fontId="0" fillId="2" borderId="63" xfId="0" applyFill="1" applyBorder="1" applyAlignment="1">
      <alignment vertical="center"/>
    </xf>
    <xf numFmtId="0" fontId="0" fillId="2" borderId="64" xfId="0" applyFill="1" applyBorder="1" applyAlignment="1">
      <alignment vertical="center"/>
    </xf>
    <xf numFmtId="0" fontId="0" fillId="2" borderId="19" xfId="0" applyFill="1" applyBorder="1" applyAlignment="1">
      <alignment vertical="center"/>
    </xf>
    <xf numFmtId="0" fontId="0" fillId="2" borderId="62" xfId="0" applyFill="1" applyBorder="1" applyAlignment="1">
      <alignment vertical="center" wrapText="1"/>
    </xf>
    <xf numFmtId="0" fontId="0" fillId="2" borderId="63" xfId="0" applyFill="1" applyBorder="1" applyAlignment="1">
      <alignment vertical="center" wrapText="1"/>
    </xf>
    <xf numFmtId="0" fontId="0" fillId="2" borderId="64" xfId="0" applyFill="1" applyBorder="1" applyAlignment="1">
      <alignment vertical="center" wrapText="1"/>
    </xf>
    <xf numFmtId="0" fontId="1" fillId="12" borderId="20" xfId="0" applyFont="1" applyFill="1" applyBorder="1" applyAlignment="1">
      <alignment vertical="center"/>
    </xf>
    <xf numFmtId="0" fontId="0" fillId="2" borderId="13" xfId="0" applyFill="1" applyBorder="1" applyAlignment="1">
      <alignment vertical="center" wrapText="1"/>
    </xf>
    <xf numFmtId="0" fontId="1" fillId="4" borderId="17" xfId="0" applyFont="1" applyFill="1" applyBorder="1" applyAlignment="1">
      <alignment vertical="center"/>
    </xf>
    <xf numFmtId="0" fontId="0" fillId="4" borderId="17" xfId="0" applyFill="1" applyBorder="1" applyAlignment="1">
      <alignment vertical="center"/>
    </xf>
    <xf numFmtId="0" fontId="1" fillId="12" borderId="17" xfId="0" applyFont="1" applyFill="1" applyBorder="1" applyAlignment="1">
      <alignment vertical="center"/>
    </xf>
    <xf numFmtId="0" fontId="0" fillId="12" borderId="17" xfId="0" applyFill="1" applyBorder="1" applyAlignment="1">
      <alignment vertical="center"/>
    </xf>
    <xf numFmtId="0" fontId="0" fillId="0" borderId="62" xfId="0" applyBorder="1" applyAlignment="1">
      <alignment horizontal="left" vertical="center"/>
    </xf>
    <xf numFmtId="0" fontId="0" fillId="0" borderId="62" xfId="0" applyBorder="1" applyAlignment="1">
      <alignment horizontal="left" vertical="center" wrapText="1"/>
    </xf>
    <xf numFmtId="0" fontId="0" fillId="0" borderId="63" xfId="0" applyBorder="1" applyAlignment="1">
      <alignment horizontal="left" vertical="center"/>
    </xf>
    <xf numFmtId="0" fontId="0" fillId="0" borderId="63" xfId="0" applyBorder="1" applyAlignment="1">
      <alignment horizontal="left" vertical="center" wrapText="1"/>
    </xf>
    <xf numFmtId="0" fontId="0" fillId="0" borderId="64" xfId="0" applyBorder="1" applyAlignment="1">
      <alignment horizontal="left" vertical="center"/>
    </xf>
    <xf numFmtId="0" fontId="0" fillId="0" borderId="64" xfId="0" applyBorder="1" applyAlignment="1">
      <alignment horizontal="left" vertical="center" wrapText="1"/>
    </xf>
    <xf numFmtId="0" fontId="0" fillId="0" borderId="9" xfId="0" applyBorder="1" applyAlignment="1">
      <alignment horizontal="left" vertical="center"/>
    </xf>
    <xf numFmtId="0" fontId="0" fillId="0" borderId="9" xfId="0" applyBorder="1" applyAlignment="1">
      <alignment horizontal="left" vertical="center" wrapText="1"/>
    </xf>
    <xf numFmtId="0" fontId="1" fillId="6" borderId="20" xfId="0" applyFont="1" applyFill="1" applyBorder="1" applyAlignment="1">
      <alignment vertical="center"/>
    </xf>
    <xf numFmtId="0" fontId="1" fillId="6" borderId="17" xfId="0" applyFont="1" applyFill="1" applyBorder="1" applyAlignment="1">
      <alignment vertical="center"/>
    </xf>
    <xf numFmtId="0" fontId="0" fillId="6" borderId="17" xfId="0" applyFill="1" applyBorder="1" applyAlignment="1">
      <alignment vertical="center"/>
    </xf>
    <xf numFmtId="0" fontId="1" fillId="7" borderId="17" xfId="0" applyFont="1" applyFill="1" applyBorder="1" applyAlignment="1">
      <alignment vertical="center"/>
    </xf>
    <xf numFmtId="0" fontId="0" fillId="7" borderId="17" xfId="0" applyFill="1" applyBorder="1" applyAlignment="1">
      <alignment vertical="center"/>
    </xf>
    <xf numFmtId="0" fontId="18" fillId="24" borderId="68" xfId="0" applyFont="1" applyFill="1" applyBorder="1" applyAlignment="1">
      <alignment horizontal="center" vertical="center"/>
    </xf>
    <xf numFmtId="0" fontId="19" fillId="24" borderId="68" xfId="0" applyFont="1" applyFill="1" applyBorder="1" applyAlignment="1">
      <alignment horizontal="center" vertical="center"/>
    </xf>
    <xf numFmtId="0" fontId="16" fillId="24" borderId="67" xfId="0" applyFont="1" applyFill="1" applyBorder="1" applyAlignment="1">
      <alignment horizontal="center" vertical="center"/>
    </xf>
    <xf numFmtId="0" fontId="22" fillId="23" borderId="62" xfId="0" applyFont="1" applyFill="1" applyBorder="1" applyAlignment="1">
      <alignment horizontal="left" vertical="top" wrapText="1"/>
    </xf>
    <xf numFmtId="0" fontId="0" fillId="2" borderId="62" xfId="0" applyFill="1" applyBorder="1" applyAlignment="1">
      <alignment horizontal="left" vertical="top" wrapText="1"/>
    </xf>
    <xf numFmtId="0" fontId="22" fillId="23" borderId="72" xfId="0" applyFont="1" applyFill="1" applyBorder="1" applyAlignment="1">
      <alignment horizontal="left" vertical="top" wrapText="1"/>
    </xf>
    <xf numFmtId="0" fontId="0" fillId="2" borderId="63" xfId="0" applyFill="1" applyBorder="1" applyAlignment="1">
      <alignment horizontal="left" vertical="top" wrapText="1"/>
    </xf>
    <xf numFmtId="0" fontId="6" fillId="2" borderId="64" xfId="0" applyFont="1" applyFill="1" applyBorder="1" applyAlignment="1">
      <alignment horizontal="left" vertical="top" wrapText="1"/>
    </xf>
    <xf numFmtId="0" fontId="22" fillId="23" borderId="63" xfId="0" applyFont="1" applyFill="1" applyBorder="1" applyAlignment="1">
      <alignment horizontal="left" vertical="top" wrapText="1"/>
    </xf>
    <xf numFmtId="0" fontId="18" fillId="12" borderId="20" xfId="0" applyFont="1" applyFill="1" applyBorder="1" applyAlignment="1">
      <alignment horizontal="left" vertical="top"/>
    </xf>
    <xf numFmtId="0" fontId="19" fillId="12" borderId="20" xfId="0" applyFont="1" applyFill="1" applyBorder="1" applyAlignment="1">
      <alignment horizontal="left" vertical="top"/>
    </xf>
    <xf numFmtId="0" fontId="16" fillId="12" borderId="20" xfId="0" applyFont="1" applyFill="1" applyBorder="1" applyAlignment="1">
      <alignment horizontal="left" vertical="top"/>
    </xf>
    <xf numFmtId="0" fontId="0" fillId="2" borderId="64" xfId="0" applyFill="1" applyBorder="1" applyAlignment="1">
      <alignment horizontal="left" vertical="top" wrapText="1"/>
    </xf>
    <xf numFmtId="0" fontId="0" fillId="4" borderId="17" xfId="0" applyFill="1" applyBorder="1" applyAlignment="1">
      <alignment horizontal="left" vertical="top"/>
    </xf>
    <xf numFmtId="0" fontId="6" fillId="2" borderId="62" xfId="0" applyFont="1" applyFill="1" applyBorder="1" applyAlignment="1">
      <alignment horizontal="left" vertical="top" wrapText="1"/>
    </xf>
    <xf numFmtId="0" fontId="0" fillId="12" borderId="17" xfId="0" applyFill="1" applyBorder="1" applyAlignment="1">
      <alignment horizontal="left" vertical="top"/>
    </xf>
    <xf numFmtId="0" fontId="6" fillId="2" borderId="63" xfId="0" applyFont="1" applyFill="1" applyBorder="1" applyAlignment="1">
      <alignment horizontal="left" vertical="top" wrapText="1"/>
    </xf>
    <xf numFmtId="0" fontId="6" fillId="4" borderId="17" xfId="0" applyFont="1" applyFill="1" applyBorder="1" applyAlignment="1">
      <alignment horizontal="left" vertical="top"/>
    </xf>
    <xf numFmtId="0" fontId="6" fillId="2" borderId="69" xfId="0" applyFont="1" applyFill="1" applyBorder="1" applyAlignment="1">
      <alignment horizontal="left" vertical="top"/>
    </xf>
    <xf numFmtId="0" fontId="6" fillId="2" borderId="70" xfId="0" applyFont="1" applyFill="1" applyBorder="1" applyAlignment="1">
      <alignment horizontal="left" vertical="top"/>
    </xf>
    <xf numFmtId="0" fontId="6" fillId="2" borderId="64" xfId="0" applyFont="1" applyFill="1" applyBorder="1" applyAlignment="1">
      <alignment horizontal="left" vertical="top"/>
    </xf>
    <xf numFmtId="0" fontId="22" fillId="23" borderId="18" xfId="0" applyFont="1" applyFill="1" applyBorder="1" applyAlignment="1">
      <alignment horizontal="left" vertical="top"/>
    </xf>
    <xf numFmtId="0" fontId="6" fillId="2" borderId="9" xfId="0" applyFont="1" applyFill="1" applyBorder="1" applyAlignment="1">
      <alignment horizontal="left" vertical="top"/>
    </xf>
    <xf numFmtId="0" fontId="22" fillId="23" borderId="9" xfId="0" applyFont="1" applyFill="1" applyBorder="1" applyAlignment="1">
      <alignment horizontal="left" vertical="top"/>
    </xf>
    <xf numFmtId="0" fontId="0" fillId="7" borderId="17" xfId="0" applyFill="1" applyBorder="1" applyAlignment="1">
      <alignment horizontal="left" vertical="top"/>
    </xf>
    <xf numFmtId="0" fontId="0" fillId="6" borderId="17" xfId="0" applyFill="1" applyBorder="1" applyAlignment="1">
      <alignment horizontal="left" vertical="top"/>
    </xf>
    <xf numFmtId="0" fontId="0" fillId="23" borderId="63" xfId="0" applyFill="1" applyBorder="1" applyAlignment="1">
      <alignment horizontal="left" vertical="top" wrapText="1"/>
    </xf>
    <xf numFmtId="0" fontId="18" fillId="6" borderId="20" xfId="0" applyFont="1" applyFill="1" applyBorder="1" applyAlignment="1">
      <alignment horizontal="left" vertical="top"/>
    </xf>
    <xf numFmtId="0" fontId="19" fillId="6" borderId="20" xfId="0" applyFont="1" applyFill="1" applyBorder="1" applyAlignment="1">
      <alignment horizontal="left" vertical="top"/>
    </xf>
    <xf numFmtId="0" fontId="16" fillId="6" borderId="20" xfId="0" applyFont="1" applyFill="1" applyBorder="1" applyAlignment="1">
      <alignment horizontal="left" vertical="top"/>
    </xf>
    <xf numFmtId="0" fontId="17" fillId="2" borderId="64" xfId="0" applyFont="1" applyFill="1" applyBorder="1" applyAlignment="1">
      <alignment horizontal="left" vertical="top"/>
    </xf>
    <xf numFmtId="0" fontId="8" fillId="2" borderId="64" xfId="0" applyFont="1" applyFill="1" applyBorder="1" applyAlignment="1">
      <alignment horizontal="left" vertical="top"/>
    </xf>
    <xf numFmtId="0" fontId="22" fillId="2" borderId="9" xfId="0" applyFont="1" applyFill="1" applyBorder="1" applyAlignment="1">
      <alignment horizontal="left" vertical="top"/>
    </xf>
    <xf numFmtId="0" fontId="6" fillId="24" borderId="9" xfId="0" applyFont="1" applyFill="1" applyBorder="1" applyAlignment="1">
      <alignment horizontal="left" vertical="top"/>
    </xf>
    <xf numFmtId="0" fontId="0" fillId="24" borderId="62" xfId="0" applyFill="1" applyBorder="1" applyAlignment="1">
      <alignment horizontal="left" vertical="top" wrapText="1"/>
    </xf>
    <xf numFmtId="0" fontId="0" fillId="2" borderId="73" xfId="0" applyFill="1" applyBorder="1" applyAlignment="1">
      <alignment vertical="center"/>
    </xf>
    <xf numFmtId="0" fontId="0" fillId="2" borderId="73" xfId="0" applyFill="1" applyBorder="1" applyAlignment="1">
      <alignment vertical="center" wrapText="1"/>
    </xf>
    <xf numFmtId="0" fontId="1" fillId="0" borderId="10" xfId="0" quotePrefix="1" applyFont="1" applyBorder="1" applyAlignment="1">
      <alignment horizontal="left" vertical="top"/>
    </xf>
    <xf numFmtId="0" fontId="6" fillId="2" borderId="73" xfId="0" applyFont="1" applyFill="1" applyBorder="1" applyAlignment="1">
      <alignment horizontal="left" vertical="top" wrapText="1"/>
    </xf>
    <xf numFmtId="0" fontId="0" fillId="2" borderId="9" xfId="0" applyFill="1" applyBorder="1" applyAlignment="1">
      <alignment vertical="center"/>
    </xf>
    <xf numFmtId="0" fontId="0" fillId="2" borderId="9" xfId="0" applyFill="1" applyBorder="1" applyAlignment="1">
      <alignment vertical="center" wrapText="1"/>
    </xf>
    <xf numFmtId="0" fontId="22" fillId="23" borderId="64" xfId="0" applyFont="1" applyFill="1" applyBorder="1" applyAlignment="1">
      <alignment horizontal="left" vertical="top" wrapText="1"/>
    </xf>
    <xf numFmtId="0" fontId="23" fillId="9" borderId="33" xfId="0" applyFont="1" applyFill="1" applyBorder="1" applyAlignment="1">
      <alignment horizontal="left" wrapText="1"/>
    </xf>
    <xf numFmtId="0" fontId="1" fillId="9" borderId="17" xfId="0" applyFont="1" applyFill="1" applyBorder="1" applyAlignment="1">
      <alignment vertical="center"/>
    </xf>
    <xf numFmtId="0" fontId="0" fillId="9" borderId="17" xfId="0" applyFill="1" applyBorder="1" applyAlignment="1">
      <alignment vertical="center"/>
    </xf>
    <xf numFmtId="0" fontId="1" fillId="20" borderId="17" xfId="0" applyFont="1" applyFill="1" applyBorder="1" applyAlignment="1">
      <alignment vertical="center"/>
    </xf>
    <xf numFmtId="0" fontId="0" fillId="20" borderId="17" xfId="0" applyFill="1" applyBorder="1" applyAlignment="1">
      <alignment vertical="center"/>
    </xf>
    <xf numFmtId="0" fontId="22" fillId="2" borderId="62" xfId="0" applyFont="1" applyFill="1" applyBorder="1" applyAlignment="1">
      <alignment horizontal="left" vertical="top" wrapText="1"/>
    </xf>
    <xf numFmtId="0" fontId="22" fillId="2" borderId="72" xfId="0" applyFont="1" applyFill="1" applyBorder="1" applyAlignment="1">
      <alignment horizontal="left" vertical="top" wrapText="1"/>
    </xf>
    <xf numFmtId="0" fontId="6" fillId="24" borderId="73" xfId="0" applyFont="1" applyFill="1" applyBorder="1" applyAlignment="1">
      <alignment horizontal="left" vertical="top" wrapText="1"/>
    </xf>
    <xf numFmtId="0" fontId="0" fillId="2" borderId="69" xfId="0" applyFill="1" applyBorder="1" applyAlignment="1">
      <alignment horizontal="left" vertical="top" wrapText="1"/>
    </xf>
    <xf numFmtId="0" fontId="0" fillId="2" borderId="70" xfId="0" applyFill="1" applyBorder="1" applyAlignment="1">
      <alignment horizontal="left" vertical="top" wrapText="1"/>
    </xf>
    <xf numFmtId="0" fontId="22" fillId="23" borderId="74" xfId="0" applyFont="1" applyFill="1" applyBorder="1" applyAlignment="1">
      <alignment horizontal="left" vertical="top" wrapText="1"/>
    </xf>
    <xf numFmtId="0" fontId="0" fillId="24" borderId="69" xfId="0" applyFill="1" applyBorder="1" applyAlignment="1">
      <alignment horizontal="left" vertical="top" wrapText="1"/>
    </xf>
    <xf numFmtId="0" fontId="0" fillId="23" borderId="70" xfId="0" applyFill="1" applyBorder="1" applyAlignment="1">
      <alignment horizontal="left" vertical="top" wrapText="1"/>
    </xf>
    <xf numFmtId="0" fontId="22" fillId="23" borderId="70" xfId="0" applyFont="1" applyFill="1" applyBorder="1" applyAlignment="1">
      <alignment horizontal="left" vertical="top" wrapText="1"/>
    </xf>
    <xf numFmtId="0" fontId="22" fillId="23" borderId="75" xfId="0" applyFont="1" applyFill="1" applyBorder="1" applyAlignment="1">
      <alignment horizontal="left" vertical="top" wrapText="1"/>
    </xf>
    <xf numFmtId="0" fontId="22" fillId="2" borderId="70" xfId="0" applyFont="1" applyFill="1" applyBorder="1" applyAlignment="1">
      <alignment horizontal="left" vertical="top" wrapText="1"/>
    </xf>
    <xf numFmtId="0" fontId="22" fillId="24" borderId="62" xfId="0" applyFont="1" applyFill="1" applyBorder="1" applyAlignment="1">
      <alignment horizontal="left" vertical="top" wrapText="1"/>
    </xf>
    <xf numFmtId="0" fontId="0" fillId="23" borderId="69" xfId="0" applyFill="1" applyBorder="1" applyAlignment="1">
      <alignment horizontal="left" vertical="top" wrapText="1"/>
    </xf>
    <xf numFmtId="0" fontId="0" fillId="2" borderId="13" xfId="0" applyFill="1" applyBorder="1" applyAlignment="1">
      <alignment vertical="center"/>
    </xf>
    <xf numFmtId="0" fontId="6" fillId="2" borderId="13" xfId="0" applyFont="1" applyFill="1" applyBorder="1" applyAlignment="1">
      <alignment horizontal="left" vertical="top" wrapText="1"/>
    </xf>
    <xf numFmtId="0" fontId="22" fillId="23" borderId="13" xfId="0" applyFont="1" applyFill="1" applyBorder="1" applyAlignment="1">
      <alignment horizontal="left" vertical="top" wrapText="1"/>
    </xf>
    <xf numFmtId="0" fontId="22" fillId="2" borderId="13" xfId="0" applyFont="1" applyFill="1" applyBorder="1" applyAlignment="1">
      <alignment horizontal="left" vertical="top" wrapText="1"/>
    </xf>
    <xf numFmtId="0" fontId="0" fillId="2" borderId="18" xfId="0" applyFill="1" applyBorder="1" applyAlignment="1">
      <alignment horizontal="left" vertical="top" wrapText="1"/>
    </xf>
    <xf numFmtId="0" fontId="22" fillId="2" borderId="63" xfId="0" applyFont="1" applyFill="1" applyBorder="1" applyAlignment="1">
      <alignment horizontal="left" vertical="top" wrapText="1"/>
    </xf>
    <xf numFmtId="0" fontId="22" fillId="24" borderId="63" xfId="0" applyFont="1" applyFill="1" applyBorder="1" applyAlignment="1">
      <alignment horizontal="left" vertical="top" wrapText="1"/>
    </xf>
    <xf numFmtId="0" fontId="6" fillId="23" borderId="13" xfId="0" applyFont="1" applyFill="1" applyBorder="1" applyAlignment="1">
      <alignment horizontal="left" vertical="top" wrapText="1"/>
    </xf>
    <xf numFmtId="0" fontId="22" fillId="2" borderId="76" xfId="0" applyFont="1" applyFill="1" applyBorder="1" applyAlignment="1">
      <alignment horizontal="left" vertical="top" wrapText="1"/>
    </xf>
    <xf numFmtId="0" fontId="6" fillId="23" borderId="63" xfId="0" applyFont="1" applyFill="1" applyBorder="1" applyAlignment="1">
      <alignment horizontal="left" vertical="top" wrapText="1"/>
    </xf>
    <xf numFmtId="0" fontId="6" fillId="24" borderId="63" xfId="0" applyFont="1" applyFill="1" applyBorder="1" applyAlignment="1">
      <alignment horizontal="left" vertical="top" wrapText="1"/>
    </xf>
    <xf numFmtId="0" fontId="1" fillId="17" borderId="0" xfId="0" applyFont="1" applyFill="1" applyAlignment="1">
      <alignment vertical="center"/>
    </xf>
    <xf numFmtId="0" fontId="0" fillId="17" borderId="0" xfId="0" applyFill="1" applyAlignment="1">
      <alignment vertical="center"/>
    </xf>
    <xf numFmtId="0" fontId="22" fillId="2" borderId="75" xfId="0" applyFont="1" applyFill="1" applyBorder="1" applyAlignment="1">
      <alignment horizontal="left" vertical="top" wrapText="1"/>
    </xf>
    <xf numFmtId="0" fontId="1" fillId="10" borderId="21" xfId="0" applyFont="1" applyFill="1" applyBorder="1" applyAlignment="1">
      <alignment horizontal="left" vertical="top"/>
    </xf>
    <xf numFmtId="0" fontId="1" fillId="10" borderId="22" xfId="0" applyFont="1" applyFill="1" applyBorder="1" applyAlignment="1">
      <alignment horizontal="left" vertical="top"/>
    </xf>
    <xf numFmtId="0" fontId="2" fillId="5" borderId="28" xfId="0" applyFont="1" applyFill="1" applyBorder="1" applyAlignment="1">
      <alignment horizontal="left" vertical="top" wrapText="1"/>
    </xf>
    <xf numFmtId="0" fontId="0" fillId="23" borderId="62" xfId="0" applyFill="1" applyBorder="1" applyAlignment="1">
      <alignment horizontal="left" vertical="top" wrapText="1"/>
    </xf>
    <xf numFmtId="0" fontId="6" fillId="23" borderId="69" xfId="0" applyFont="1" applyFill="1" applyBorder="1" applyAlignment="1">
      <alignment horizontal="left" vertical="top"/>
    </xf>
    <xf numFmtId="0" fontId="6" fillId="23" borderId="64" xfId="0" applyFont="1" applyFill="1" applyBorder="1" applyAlignment="1">
      <alignment horizontal="left" vertical="top"/>
    </xf>
    <xf numFmtId="0" fontId="22" fillId="2" borderId="18" xfId="0" applyFont="1" applyFill="1" applyBorder="1" applyAlignment="1">
      <alignment horizontal="left" vertical="top"/>
    </xf>
    <xf numFmtId="0" fontId="22" fillId="23" borderId="76" xfId="0" applyFont="1" applyFill="1" applyBorder="1" applyAlignment="1">
      <alignment horizontal="left" vertical="top" wrapText="1"/>
    </xf>
    <xf numFmtId="0" fontId="4" fillId="2" borderId="9" xfId="0" applyFont="1" applyFill="1" applyBorder="1" applyAlignment="1">
      <alignment horizontal="left" vertical="top" wrapText="1"/>
    </xf>
    <xf numFmtId="0" fontId="24" fillId="23" borderId="11" xfId="0" applyFont="1" applyFill="1" applyBorder="1" applyAlignment="1">
      <alignment horizontal="left" vertical="top" wrapText="1"/>
    </xf>
    <xf numFmtId="0" fontId="0" fillId="0" borderId="73" xfId="0" applyBorder="1" applyAlignment="1">
      <alignment horizontal="left" vertical="center"/>
    </xf>
    <xf numFmtId="0" fontId="0" fillId="0" borderId="73" xfId="0" applyBorder="1" applyAlignment="1">
      <alignment horizontal="left" vertical="center" wrapText="1"/>
    </xf>
    <xf numFmtId="0" fontId="6" fillId="2" borderId="73" xfId="0" applyFont="1" applyFill="1" applyBorder="1" applyAlignment="1">
      <alignment horizontal="left" vertical="top"/>
    </xf>
    <xf numFmtId="0" fontId="22" fillId="23" borderId="71" xfId="0" applyFont="1" applyFill="1" applyBorder="1" applyAlignment="1">
      <alignment horizontal="left" vertical="top"/>
    </xf>
    <xf numFmtId="0" fontId="20" fillId="24" borderId="77" xfId="0" applyFont="1" applyFill="1" applyBorder="1"/>
    <xf numFmtId="0" fontId="24" fillId="23" borderId="62" xfId="0" applyFont="1" applyFill="1" applyBorder="1" applyAlignment="1">
      <alignment horizontal="left" vertical="top" wrapText="1"/>
    </xf>
    <xf numFmtId="0" fontId="24" fillId="23" borderId="63" xfId="0" applyFont="1" applyFill="1" applyBorder="1" applyAlignment="1">
      <alignment horizontal="left" vertical="top" wrapText="1"/>
    </xf>
    <xf numFmtId="0" fontId="24" fillId="23" borderId="73" xfId="0" applyFont="1" applyFill="1" applyBorder="1" applyAlignment="1">
      <alignment horizontal="left" vertical="top" wrapText="1"/>
    </xf>
    <xf numFmtId="0" fontId="24" fillId="23" borderId="64" xfId="0" applyFont="1" applyFill="1" applyBorder="1" applyAlignment="1">
      <alignment horizontal="left" vertical="top" wrapText="1"/>
    </xf>
    <xf numFmtId="0" fontId="6" fillId="2" borderId="69" xfId="0" applyFont="1" applyFill="1" applyBorder="1" applyAlignment="1">
      <alignment horizontal="left" vertical="top" wrapText="1"/>
    </xf>
    <xf numFmtId="0" fontId="1" fillId="4" borderId="0" xfId="0" applyFont="1" applyFill="1" applyAlignment="1">
      <alignment vertical="center"/>
    </xf>
    <xf numFmtId="0" fontId="0" fillId="4" borderId="0" xfId="0" applyFill="1" applyAlignment="1">
      <alignment vertical="center"/>
    </xf>
    <xf numFmtId="0" fontId="0" fillId="3" borderId="78" xfId="0" applyFill="1" applyBorder="1"/>
    <xf numFmtId="0" fontId="0" fillId="3" borderId="78" xfId="0" applyFill="1" applyBorder="1" applyAlignment="1">
      <alignment vertical="center" wrapText="1"/>
    </xf>
    <xf numFmtId="0" fontId="1" fillId="3" borderId="78" xfId="0" applyFont="1" applyFill="1" applyBorder="1" applyAlignment="1">
      <alignment vertical="center"/>
    </xf>
    <xf numFmtId="0" fontId="0" fillId="3" borderId="78" xfId="0" applyFill="1" applyBorder="1" applyAlignment="1">
      <alignment vertical="center"/>
    </xf>
    <xf numFmtId="0" fontId="12" fillId="3" borderId="78" xfId="0" applyFont="1" applyFill="1" applyBorder="1" applyAlignment="1">
      <alignment horizontal="left" vertical="center" wrapText="1"/>
    </xf>
    <xf numFmtId="0" fontId="1" fillId="6" borderId="0" xfId="0" applyFont="1" applyFill="1" applyAlignment="1">
      <alignment horizontal="left" vertical="center"/>
    </xf>
    <xf numFmtId="0" fontId="0" fillId="6" borderId="0" xfId="0" applyFill="1" applyAlignment="1">
      <alignment horizontal="left" vertical="center"/>
    </xf>
    <xf numFmtId="0" fontId="0" fillId="6" borderId="0" xfId="0" applyFill="1" applyAlignment="1">
      <alignment horizontal="left" vertical="top"/>
    </xf>
    <xf numFmtId="0" fontId="0" fillId="3" borderId="78" xfId="0" applyFill="1" applyBorder="1" applyAlignment="1">
      <alignment horizontal="left" vertical="center"/>
    </xf>
    <xf numFmtId="0" fontId="1" fillId="7" borderId="0" xfId="0" applyFont="1" applyFill="1" applyAlignment="1">
      <alignment horizontal="left" vertical="center"/>
    </xf>
    <xf numFmtId="0" fontId="0" fillId="7" borderId="0" xfId="0" applyFill="1" applyAlignment="1">
      <alignment horizontal="left" vertical="center"/>
    </xf>
    <xf numFmtId="0" fontId="0" fillId="7" borderId="0" xfId="0" applyFill="1" applyAlignment="1">
      <alignment horizontal="left" vertical="top"/>
    </xf>
    <xf numFmtId="0" fontId="6" fillId="6" borderId="0" xfId="0" applyFont="1" applyFill="1" applyAlignment="1">
      <alignment horizontal="left" vertical="top"/>
    </xf>
    <xf numFmtId="0" fontId="6" fillId="7" borderId="0" xfId="0" applyFont="1" applyFill="1" applyAlignment="1">
      <alignment horizontal="left" vertical="top"/>
    </xf>
    <xf numFmtId="0" fontId="1" fillId="9" borderId="0" xfId="0" applyFont="1" applyFill="1" applyAlignment="1">
      <alignment vertical="center"/>
    </xf>
    <xf numFmtId="0" fontId="0" fillId="9" borderId="0" xfId="0" applyFill="1" applyAlignment="1">
      <alignment vertical="center"/>
    </xf>
    <xf numFmtId="0" fontId="12" fillId="3" borderId="78" xfId="0" applyFont="1" applyFill="1" applyBorder="1" applyAlignment="1">
      <alignment vertical="center" wrapText="1"/>
    </xf>
    <xf numFmtId="0" fontId="1" fillId="13" borderId="0" xfId="0" applyFont="1" applyFill="1" applyAlignment="1">
      <alignment vertical="center"/>
    </xf>
    <xf numFmtId="0" fontId="0" fillId="13" borderId="0" xfId="0" applyFill="1" applyAlignment="1">
      <alignment vertical="center"/>
    </xf>
    <xf numFmtId="0" fontId="1" fillId="16" borderId="0" xfId="0" applyFont="1" applyFill="1" applyAlignment="1">
      <alignment vertical="center"/>
    </xf>
    <xf numFmtId="0" fontId="0" fillId="16" borderId="0" xfId="0" applyFill="1" applyAlignment="1">
      <alignment vertical="center"/>
    </xf>
    <xf numFmtId="0" fontId="1" fillId="19" borderId="0" xfId="0" applyFont="1" applyFill="1" applyAlignment="1">
      <alignment vertical="center"/>
    </xf>
    <xf numFmtId="0" fontId="0" fillId="19" borderId="0" xfId="0" applyFill="1" applyAlignment="1">
      <alignment vertical="center"/>
    </xf>
    <xf numFmtId="0" fontId="12" fillId="3" borderId="81" xfId="0" applyFont="1" applyFill="1" applyBorder="1" applyAlignment="1">
      <alignment vertical="center" wrapText="1"/>
    </xf>
    <xf numFmtId="0" fontId="1" fillId="10" borderId="0" xfId="0" applyFont="1" applyFill="1" applyAlignment="1">
      <alignment horizontal="left" vertical="center"/>
    </xf>
    <xf numFmtId="0" fontId="0" fillId="10" borderId="0" xfId="0" applyFill="1" applyAlignment="1">
      <alignment horizontal="left" vertical="center"/>
    </xf>
    <xf numFmtId="0" fontId="0" fillId="10" borderId="0" xfId="0" applyFill="1" applyAlignment="1">
      <alignment horizontal="left" vertical="top"/>
    </xf>
    <xf numFmtId="0" fontId="1" fillId="5" borderId="0" xfId="0" applyFont="1" applyFill="1" applyAlignment="1">
      <alignment horizontal="left" vertical="center"/>
    </xf>
    <xf numFmtId="0" fontId="0" fillId="5" borderId="0" xfId="0" applyFill="1" applyAlignment="1">
      <alignment horizontal="left" vertical="center"/>
    </xf>
    <xf numFmtId="0" fontId="0" fillId="5" borderId="0" xfId="0" applyFill="1" applyAlignment="1">
      <alignment horizontal="left" vertical="top"/>
    </xf>
    <xf numFmtId="0" fontId="1" fillId="18" borderId="0" xfId="0" applyFont="1" applyFill="1" applyAlignment="1">
      <alignment horizontal="left" vertical="center"/>
    </xf>
    <xf numFmtId="0" fontId="0" fillId="18" borderId="0" xfId="0" applyFill="1" applyAlignment="1">
      <alignment horizontal="left" vertical="center"/>
    </xf>
    <xf numFmtId="0" fontId="0" fillId="18" borderId="0" xfId="0" applyFill="1" applyAlignment="1">
      <alignment horizontal="left" vertical="top"/>
    </xf>
    <xf numFmtId="0" fontId="1" fillId="15" borderId="0" xfId="0" applyFont="1" applyFill="1" applyAlignment="1">
      <alignment horizontal="left" vertical="center"/>
    </xf>
    <xf numFmtId="0" fontId="0" fillId="15" borderId="0" xfId="0" applyFill="1" applyAlignment="1">
      <alignment horizontal="left" vertical="center"/>
    </xf>
    <xf numFmtId="0" fontId="0" fillId="15" borderId="0" xfId="0" applyFill="1" applyAlignment="1">
      <alignment horizontal="left" vertical="top"/>
    </xf>
    <xf numFmtId="0" fontId="1" fillId="14" borderId="0" xfId="0" applyFont="1" applyFill="1" applyAlignment="1">
      <alignment horizontal="left" vertical="center"/>
    </xf>
    <xf numFmtId="0" fontId="0" fillId="14" borderId="0" xfId="0" applyFill="1" applyAlignment="1">
      <alignment horizontal="left" vertical="center"/>
    </xf>
    <xf numFmtId="0" fontId="0" fillId="14" borderId="0" xfId="0" applyFill="1" applyAlignment="1">
      <alignment horizontal="left" vertical="top"/>
    </xf>
    <xf numFmtId="0" fontId="11" fillId="3" borderId="78" xfId="0" applyFont="1" applyFill="1" applyBorder="1" applyAlignment="1">
      <alignment vertical="center" wrapText="1"/>
    </xf>
    <xf numFmtId="0" fontId="0" fillId="2" borderId="82" xfId="0" applyFill="1" applyBorder="1" applyAlignment="1">
      <alignment vertical="center"/>
    </xf>
    <xf numFmtId="0" fontId="0" fillId="2" borderId="82" xfId="0" applyFill="1" applyBorder="1" applyAlignment="1">
      <alignment vertical="center" wrapText="1"/>
    </xf>
    <xf numFmtId="0" fontId="6" fillId="2" borderId="82" xfId="0" applyFont="1" applyFill="1" applyBorder="1" applyAlignment="1">
      <alignment horizontal="left" vertical="top" wrapText="1"/>
    </xf>
    <xf numFmtId="0" fontId="24" fillId="23" borderId="82" xfId="0" applyFont="1" applyFill="1" applyBorder="1" applyAlignment="1">
      <alignment horizontal="left" vertical="top" wrapText="1"/>
    </xf>
    <xf numFmtId="0" fontId="0" fillId="3" borderId="83" xfId="0" applyFill="1" applyBorder="1" applyAlignment="1">
      <alignment vertical="center" wrapText="1"/>
    </xf>
    <xf numFmtId="0" fontId="21" fillId="2" borderId="0" xfId="0" applyFont="1" applyFill="1"/>
    <xf numFmtId="0" fontId="25" fillId="2" borderId="0" xfId="0" applyFont="1" applyFill="1"/>
    <xf numFmtId="0" fontId="11" fillId="2" borderId="0" xfId="0" applyFont="1" applyFill="1"/>
    <xf numFmtId="0" fontId="2" fillId="25" borderId="50" xfId="0" applyFont="1" applyFill="1" applyBorder="1" applyAlignment="1">
      <alignment horizontal="left" vertical="top"/>
    </xf>
    <xf numFmtId="0" fontId="9" fillId="25" borderId="49" xfId="0" applyFont="1" applyFill="1" applyBorder="1" applyAlignment="1">
      <alignment horizontal="left" wrapText="1"/>
    </xf>
    <xf numFmtId="0" fontId="2" fillId="25" borderId="28" xfId="0" applyFont="1" applyFill="1" applyBorder="1" applyAlignment="1">
      <alignment horizontal="left" vertical="top"/>
    </xf>
    <xf numFmtId="0" fontId="2" fillId="25" borderId="45" xfId="0" applyFont="1" applyFill="1" applyBorder="1" applyAlignment="1">
      <alignment horizontal="left" vertical="top" wrapText="1"/>
    </xf>
    <xf numFmtId="0" fontId="9" fillId="25" borderId="34" xfId="0" applyFont="1" applyFill="1" applyBorder="1" applyAlignment="1">
      <alignment horizontal="left" wrapText="1"/>
    </xf>
    <xf numFmtId="0" fontId="9" fillId="25" borderId="44" xfId="0" applyFont="1" applyFill="1" applyBorder="1" applyAlignment="1">
      <alignment horizontal="left" wrapText="1"/>
    </xf>
    <xf numFmtId="0" fontId="2" fillId="25" borderId="29" xfId="0" applyFont="1" applyFill="1" applyBorder="1" applyAlignment="1">
      <alignment horizontal="left" vertical="top" wrapText="1"/>
    </xf>
    <xf numFmtId="0" fontId="2" fillId="20" borderId="27" xfId="0" applyFont="1" applyFill="1" applyBorder="1" applyAlignment="1">
      <alignment horizontal="left" vertical="top"/>
    </xf>
    <xf numFmtId="0" fontId="2" fillId="20" borderId="28" xfId="0" applyFont="1" applyFill="1" applyBorder="1" applyAlignment="1">
      <alignment horizontal="left" vertical="top"/>
    </xf>
    <xf numFmtId="0" fontId="2" fillId="20" borderId="29" xfId="0" applyFont="1" applyFill="1" applyBorder="1" applyAlignment="1">
      <alignment horizontal="left" vertical="top" wrapText="1"/>
    </xf>
    <xf numFmtId="0" fontId="9" fillId="20" borderId="49" xfId="0" applyFont="1" applyFill="1" applyBorder="1" applyAlignment="1">
      <alignment horizontal="left" wrapText="1"/>
    </xf>
    <xf numFmtId="0" fontId="9" fillId="20" borderId="44" xfId="0" applyFont="1" applyFill="1" applyBorder="1" applyAlignment="1">
      <alignment horizontal="left" wrapText="1"/>
    </xf>
    <xf numFmtId="0" fontId="1" fillId="20" borderId="0" xfId="0" applyFont="1" applyFill="1" applyAlignment="1">
      <alignment vertical="center"/>
    </xf>
    <xf numFmtId="0" fontId="0" fillId="20" borderId="0" xfId="0" applyFill="1" applyAlignment="1">
      <alignment vertical="center"/>
    </xf>
    <xf numFmtId="0" fontId="1" fillId="25" borderId="0" xfId="0" applyFont="1" applyFill="1" applyAlignment="1">
      <alignment vertical="center"/>
    </xf>
    <xf numFmtId="0" fontId="0" fillId="25" borderId="0" xfId="0" applyFill="1" applyAlignment="1">
      <alignment vertical="center"/>
    </xf>
    <xf numFmtId="0" fontId="1" fillId="25" borderId="9" xfId="0" applyFont="1" applyFill="1" applyBorder="1" applyAlignment="1">
      <alignment horizontal="left" vertical="top"/>
    </xf>
    <xf numFmtId="0" fontId="1" fillId="25" borderId="9" xfId="0" applyFont="1" applyFill="1" applyBorder="1" applyAlignment="1">
      <alignment horizontal="left" vertical="top" wrapText="1"/>
    </xf>
    <xf numFmtId="0" fontId="9" fillId="25" borderId="33" xfId="0" applyFont="1" applyFill="1" applyBorder="1" applyAlignment="1">
      <alignment horizontal="left" wrapText="1"/>
    </xf>
    <xf numFmtId="0" fontId="9" fillId="25" borderId="35" xfId="0" applyFont="1" applyFill="1" applyBorder="1" applyAlignment="1">
      <alignment horizontal="left" wrapText="1"/>
    </xf>
    <xf numFmtId="0" fontId="2" fillId="12" borderId="27" xfId="0" applyFont="1" applyFill="1" applyBorder="1" applyAlignment="1">
      <alignment horizontal="left" vertical="top"/>
    </xf>
    <xf numFmtId="0" fontId="2" fillId="12" borderId="28" xfId="0" applyFont="1" applyFill="1" applyBorder="1" applyAlignment="1">
      <alignment horizontal="left" vertical="top"/>
    </xf>
    <xf numFmtId="0" fontId="2" fillId="12" borderId="29" xfId="0" applyFont="1" applyFill="1" applyBorder="1" applyAlignment="1">
      <alignment horizontal="left" vertical="top" wrapText="1"/>
    </xf>
    <xf numFmtId="0" fontId="2" fillId="12" borderId="39" xfId="0" applyFont="1" applyFill="1" applyBorder="1" applyAlignment="1">
      <alignment horizontal="left" vertical="top" wrapText="1"/>
    </xf>
    <xf numFmtId="0" fontId="2" fillId="14" borderId="21" xfId="0" applyFont="1" applyFill="1" applyBorder="1" applyAlignment="1">
      <alignment horizontal="left" vertical="top"/>
    </xf>
    <xf numFmtId="0" fontId="2" fillId="14" borderId="22" xfId="0" applyFont="1" applyFill="1" applyBorder="1" applyAlignment="1">
      <alignment horizontal="left" vertical="top"/>
    </xf>
    <xf numFmtId="0" fontId="2" fillId="14" borderId="23" xfId="0" applyFont="1" applyFill="1" applyBorder="1" applyAlignment="1">
      <alignment horizontal="left" vertical="top" wrapText="1"/>
    </xf>
    <xf numFmtId="0" fontId="9" fillId="14" borderId="33" xfId="0" applyFont="1" applyFill="1" applyBorder="1" applyAlignment="1">
      <alignment horizontal="left" wrapText="1"/>
    </xf>
    <xf numFmtId="0" fontId="9" fillId="14" borderId="35" xfId="0" applyFont="1" applyFill="1" applyBorder="1" applyAlignment="1">
      <alignment horizontal="left" wrapText="1"/>
    </xf>
    <xf numFmtId="0" fontId="2" fillId="4" borderId="21" xfId="0" applyFont="1" applyFill="1" applyBorder="1" applyAlignment="1">
      <alignment horizontal="left" vertical="top"/>
    </xf>
    <xf numFmtId="0" fontId="2" fillId="4" borderId="23" xfId="0" applyFont="1" applyFill="1" applyBorder="1" applyAlignment="1">
      <alignment horizontal="left" vertical="top" wrapText="1"/>
    </xf>
    <xf numFmtId="0" fontId="1" fillId="12" borderId="0" xfId="0" applyFont="1" applyFill="1" applyAlignment="1">
      <alignment vertical="center"/>
    </xf>
    <xf numFmtId="0" fontId="0" fillId="12" borderId="0" xfId="0" applyFill="1" applyAlignment="1">
      <alignment vertical="center"/>
    </xf>
    <xf numFmtId="0" fontId="1" fillId="15" borderId="0" xfId="0" applyFont="1" applyFill="1" applyAlignment="1">
      <alignment vertical="center"/>
    </xf>
    <xf numFmtId="0" fontId="0" fillId="15" borderId="0" xfId="0" applyFill="1" applyAlignment="1">
      <alignment vertical="center"/>
    </xf>
    <xf numFmtId="0" fontId="1" fillId="14" borderId="0" xfId="0" applyFont="1" applyFill="1" applyAlignment="1">
      <alignment vertical="center"/>
    </xf>
    <xf numFmtId="0" fontId="0" fillId="14" borderId="0" xfId="0" applyFill="1" applyAlignment="1">
      <alignment vertical="center"/>
    </xf>
    <xf numFmtId="0" fontId="0" fillId="3" borderId="84" xfId="0" applyFill="1" applyBorder="1" applyAlignment="1">
      <alignment horizontal="left" vertical="top"/>
    </xf>
    <xf numFmtId="0" fontId="0" fillId="3" borderId="81" xfId="0" applyFill="1" applyBorder="1" applyAlignment="1">
      <alignment horizontal="left" vertical="top"/>
    </xf>
    <xf numFmtId="0" fontId="0" fillId="3" borderId="14" xfId="0" applyFill="1" applyBorder="1"/>
    <xf numFmtId="0" fontId="0" fillId="3" borderId="12" xfId="0" applyFill="1" applyBorder="1"/>
    <xf numFmtId="0" fontId="1" fillId="12" borderId="80" xfId="0" applyFont="1" applyFill="1" applyBorder="1" applyAlignment="1">
      <alignment horizontal="center" vertical="center"/>
    </xf>
    <xf numFmtId="0" fontId="1" fillId="12" borderId="7" xfId="0" applyFont="1" applyFill="1" applyBorder="1" applyAlignment="1">
      <alignment horizontal="center" vertical="center"/>
    </xf>
    <xf numFmtId="0" fontId="1" fillId="12" borderId="79" xfId="0" applyFont="1" applyFill="1" applyBorder="1" applyAlignment="1">
      <alignment horizontal="center" vertical="center"/>
    </xf>
    <xf numFmtId="0" fontId="1" fillId="15" borderId="80" xfId="0" applyFont="1" applyFill="1" applyBorder="1" applyAlignment="1">
      <alignment horizontal="center" vertical="center"/>
    </xf>
    <xf numFmtId="0" fontId="1" fillId="15" borderId="7" xfId="0" applyFont="1" applyFill="1" applyBorder="1" applyAlignment="1">
      <alignment horizontal="center" vertical="center"/>
    </xf>
    <xf numFmtId="0" fontId="1" fillId="15" borderId="79" xfId="0" applyFont="1" applyFill="1" applyBorder="1" applyAlignment="1">
      <alignment horizontal="center" vertical="center"/>
    </xf>
    <xf numFmtId="0" fontId="1" fillId="14" borderId="80" xfId="0" applyFont="1" applyFill="1" applyBorder="1" applyAlignment="1">
      <alignment horizontal="center" vertical="center"/>
    </xf>
    <xf numFmtId="0" fontId="1" fillId="14" borderId="7" xfId="0" applyFont="1" applyFill="1" applyBorder="1" applyAlignment="1">
      <alignment horizontal="center" vertical="center"/>
    </xf>
    <xf numFmtId="0" fontId="1" fillId="14" borderId="79" xfId="0" applyFont="1" applyFill="1" applyBorder="1" applyAlignment="1">
      <alignment horizontal="center" vertical="center"/>
    </xf>
    <xf numFmtId="0" fontId="1" fillId="25" borderId="7" xfId="0" applyFont="1" applyFill="1" applyBorder="1" applyAlignment="1">
      <alignment horizontal="center" vertical="center"/>
    </xf>
    <xf numFmtId="0" fontId="1" fillId="25" borderId="4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79" xfId="0" applyFont="1" applyFill="1" applyBorder="1" applyAlignment="1">
      <alignment horizontal="center" vertical="center"/>
    </xf>
    <xf numFmtId="0" fontId="1" fillId="4" borderId="80" xfId="0" applyFont="1" applyFill="1" applyBorder="1" applyAlignment="1">
      <alignment horizontal="center" vertical="center"/>
    </xf>
    <xf numFmtId="0" fontId="1" fillId="25" borderId="79" xfId="0" applyFont="1" applyFill="1" applyBorder="1" applyAlignment="1">
      <alignment horizontal="center" vertical="center"/>
    </xf>
    <xf numFmtId="0" fontId="1" fillId="20" borderId="7" xfId="0" applyFont="1" applyFill="1" applyBorder="1" applyAlignment="1">
      <alignment horizontal="center" vertical="center"/>
    </xf>
    <xf numFmtId="0" fontId="1" fillId="25" borderId="80" xfId="0" applyFont="1" applyFill="1" applyBorder="1" applyAlignment="1">
      <alignment horizontal="center" vertical="center"/>
    </xf>
    <xf numFmtId="0" fontId="1" fillId="17" borderId="7" xfId="0" applyFont="1" applyFill="1" applyBorder="1" applyAlignment="1">
      <alignment horizontal="center" vertical="center"/>
    </xf>
    <xf numFmtId="0" fontId="1" fillId="19" borderId="80" xfId="0" applyFont="1" applyFill="1" applyBorder="1" applyAlignment="1">
      <alignment horizontal="center" vertical="center"/>
    </xf>
    <xf numFmtId="0" fontId="1" fillId="19" borderId="7" xfId="0" applyFont="1" applyFill="1" applyBorder="1" applyAlignment="1">
      <alignment horizontal="center" vertical="center"/>
    </xf>
    <xf numFmtId="0" fontId="1" fillId="17" borderId="79" xfId="0" applyFont="1" applyFill="1" applyBorder="1" applyAlignment="1">
      <alignment horizontal="center" vertical="center"/>
    </xf>
    <xf numFmtId="0" fontId="1" fillId="18" borderId="7" xfId="0" applyFont="1" applyFill="1" applyBorder="1" applyAlignment="1">
      <alignment horizontal="center" vertical="center"/>
    </xf>
    <xf numFmtId="0" fontId="1" fillId="18" borderId="79" xfId="0" applyFont="1" applyFill="1" applyBorder="1" applyAlignment="1">
      <alignment horizontal="center" vertical="center"/>
    </xf>
    <xf numFmtId="0" fontId="1" fillId="10" borderId="7" xfId="0" applyFont="1" applyFill="1" applyBorder="1" applyAlignment="1">
      <alignment horizontal="center" vertical="center"/>
    </xf>
    <xf numFmtId="0" fontId="1" fillId="10" borderId="79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79" xfId="0" applyFont="1" applyFill="1" applyBorder="1" applyAlignment="1">
      <alignment horizontal="center" vertical="center"/>
    </xf>
    <xf numFmtId="0" fontId="1" fillId="19" borderId="79" xfId="0" applyFont="1" applyFill="1" applyBorder="1" applyAlignment="1">
      <alignment horizontal="center" vertical="center"/>
    </xf>
    <xf numFmtId="0" fontId="1" fillId="16" borderId="7" xfId="0" applyFont="1" applyFill="1" applyBorder="1" applyAlignment="1">
      <alignment horizontal="center" vertical="center"/>
    </xf>
    <xf numFmtId="0" fontId="1" fillId="13" borderId="80" xfId="0" applyFont="1" applyFill="1" applyBorder="1" applyAlignment="1">
      <alignment horizontal="center" vertical="center"/>
    </xf>
    <xf numFmtId="0" fontId="1" fillId="13" borderId="79" xfId="0" applyFont="1" applyFill="1" applyBorder="1" applyAlignment="1">
      <alignment horizontal="center" vertical="center"/>
    </xf>
    <xf numFmtId="0" fontId="1" fillId="9" borderId="7" xfId="0" applyFont="1" applyFill="1" applyBorder="1" applyAlignment="1">
      <alignment horizontal="center" vertical="center"/>
    </xf>
    <xf numFmtId="0" fontId="1" fillId="20" borderId="80" xfId="0" applyFont="1" applyFill="1" applyBorder="1" applyAlignment="1">
      <alignment horizontal="center" vertical="center"/>
    </xf>
    <xf numFmtId="0" fontId="1" fillId="20" borderId="79" xfId="0" applyFont="1" applyFill="1" applyBorder="1" applyAlignment="1">
      <alignment horizontal="center" vertical="center"/>
    </xf>
    <xf numFmtId="0" fontId="1" fillId="9" borderId="80" xfId="0" applyFont="1" applyFill="1" applyBorder="1" applyAlignment="1">
      <alignment horizontal="center" vertical="center"/>
    </xf>
    <xf numFmtId="0" fontId="1" fillId="9" borderId="79" xfId="0" applyFont="1" applyFill="1" applyBorder="1" applyAlignment="1">
      <alignment horizontal="center" vertical="center"/>
    </xf>
    <xf numFmtId="0" fontId="1" fillId="13" borderId="7" xfId="0" applyFont="1" applyFill="1" applyBorder="1" applyAlignment="1">
      <alignment horizontal="center" vertical="center"/>
    </xf>
    <xf numFmtId="0" fontId="1" fillId="7" borderId="80" xfId="0" applyFont="1" applyFill="1" applyBorder="1" applyAlignment="1">
      <alignment horizontal="center" vertical="center"/>
    </xf>
    <xf numFmtId="0" fontId="1" fillId="7" borderId="7" xfId="0" applyFont="1" applyFill="1" applyBorder="1" applyAlignment="1">
      <alignment horizontal="center" vertical="center"/>
    </xf>
    <xf numFmtId="0" fontId="1" fillId="7" borderId="79" xfId="0" applyFont="1" applyFill="1" applyBorder="1" applyAlignment="1">
      <alignment horizontal="center" vertical="center"/>
    </xf>
    <xf numFmtId="0" fontId="1" fillId="6" borderId="80" xfId="0" applyFont="1" applyFill="1" applyBorder="1" applyAlignment="1">
      <alignment horizontal="center" vertical="center"/>
    </xf>
    <xf numFmtId="0" fontId="1" fillId="6" borderId="79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10" borderId="43" xfId="0" applyFont="1" applyFill="1" applyBorder="1" applyAlignment="1">
      <alignment horizontal="left" vertical="top" wrapText="1"/>
    </xf>
    <xf numFmtId="0" fontId="9" fillId="10" borderId="44" xfId="0" applyFont="1" applyFill="1" applyBorder="1" applyAlignment="1">
      <alignment horizontal="left" wrapText="1"/>
    </xf>
    <xf numFmtId="0" fontId="0" fillId="0" borderId="85" xfId="0" applyBorder="1" applyAlignment="1">
      <alignment horizontal="left" vertical="top" wrapText="1"/>
    </xf>
    <xf numFmtId="0" fontId="2" fillId="5" borderId="47" xfId="0" applyFont="1" applyFill="1" applyBorder="1" applyAlignment="1">
      <alignment horizontal="left" vertical="top" wrapText="1"/>
    </xf>
    <xf numFmtId="0" fontId="9" fillId="5" borderId="49" xfId="0" applyFont="1" applyFill="1" applyBorder="1" applyAlignment="1">
      <alignment horizontal="left" wrapText="1"/>
    </xf>
    <xf numFmtId="0" fontId="2" fillId="5" borderId="45" xfId="0" applyFont="1" applyFill="1" applyBorder="1" applyAlignment="1">
      <alignment horizontal="left" vertical="top" wrapText="1"/>
    </xf>
    <xf numFmtId="0" fontId="9" fillId="5" borderId="44" xfId="0" applyFont="1" applyFill="1" applyBorder="1" applyAlignment="1">
      <alignment horizontal="left" wrapText="1"/>
    </xf>
    <xf numFmtId="0" fontId="9" fillId="11" borderId="49" xfId="0" applyFont="1" applyFill="1" applyBorder="1" applyAlignment="1">
      <alignment horizontal="left" wrapText="1"/>
    </xf>
    <xf numFmtId="0" fontId="1" fillId="4" borderId="27" xfId="0" applyFont="1" applyFill="1" applyBorder="1" applyAlignment="1">
      <alignment horizontal="left" vertical="top"/>
    </xf>
    <xf numFmtId="0" fontId="1" fillId="4" borderId="29" xfId="0" applyFont="1" applyFill="1" applyBorder="1" applyAlignment="1">
      <alignment horizontal="left" vertical="top" wrapText="1"/>
    </xf>
    <xf numFmtId="0" fontId="9" fillId="4" borderId="30" xfId="0" applyFont="1" applyFill="1" applyBorder="1" applyAlignment="1">
      <alignment horizontal="left" wrapText="1"/>
    </xf>
    <xf numFmtId="0" fontId="9" fillId="4" borderId="31" xfId="0" applyFont="1" applyFill="1" applyBorder="1" applyAlignment="1">
      <alignment horizontal="left" wrapText="1"/>
    </xf>
    <xf numFmtId="0" fontId="9" fillId="4" borderId="32" xfId="0" applyFont="1" applyFill="1" applyBorder="1" applyAlignment="1">
      <alignment horizontal="left" wrapText="1"/>
    </xf>
    <xf numFmtId="0" fontId="0" fillId="0" borderId="9" xfId="0" applyFont="1" applyFill="1" applyBorder="1" applyAlignment="1">
      <alignment horizontal="left" vertical="top" wrapText="1"/>
    </xf>
    <xf numFmtId="0" fontId="0" fillId="0" borderId="9" xfId="0" applyFont="1" applyFill="1" applyBorder="1" applyAlignment="1">
      <alignment horizontal="left" vertical="top"/>
    </xf>
    <xf numFmtId="0" fontId="1" fillId="0" borderId="10" xfId="0" applyFont="1" applyFill="1" applyBorder="1" applyAlignment="1">
      <alignment horizontal="left" vertical="top"/>
    </xf>
    <xf numFmtId="0" fontId="0" fillId="0" borderId="30" xfId="0" applyFont="1" applyFill="1" applyBorder="1" applyAlignment="1">
      <alignment horizontal="left" vertical="top" wrapText="1"/>
    </xf>
    <xf numFmtId="0" fontId="0" fillId="0" borderId="31" xfId="0" applyFont="1" applyFill="1" applyBorder="1" applyAlignment="1">
      <alignment horizontal="left" vertical="top"/>
    </xf>
    <xf numFmtId="0" fontId="0" fillId="0" borderId="32" xfId="0" applyFont="1" applyFill="1" applyBorder="1" applyAlignment="1">
      <alignment horizontal="left" vertical="top"/>
    </xf>
    <xf numFmtId="0" fontId="0" fillId="0" borderId="15" xfId="0" applyFont="1" applyFill="1" applyBorder="1" applyAlignment="1">
      <alignment horizontal="left" vertical="top" wrapText="1"/>
    </xf>
    <xf numFmtId="0" fontId="0" fillId="0" borderId="15" xfId="0" applyFont="1" applyFill="1" applyBorder="1" applyAlignment="1">
      <alignment horizontal="left" vertical="top"/>
    </xf>
    <xf numFmtId="0" fontId="1" fillId="0" borderId="14" xfId="0" applyFont="1" applyFill="1" applyBorder="1" applyAlignment="1">
      <alignment horizontal="left" vertical="top"/>
    </xf>
    <xf numFmtId="0" fontId="0" fillId="0" borderId="86" xfId="0" applyFont="1" applyFill="1" applyBorder="1" applyAlignment="1">
      <alignment horizontal="left" vertical="top" wrapText="1"/>
    </xf>
    <xf numFmtId="0" fontId="0" fillId="0" borderId="87" xfId="0" applyFont="1" applyFill="1" applyBorder="1" applyAlignment="1">
      <alignment horizontal="left" vertical="top"/>
    </xf>
    <xf numFmtId="0" fontId="0" fillId="0" borderId="88" xfId="0" applyFont="1" applyFill="1" applyBorder="1" applyAlignment="1">
      <alignment horizontal="left" vertical="top"/>
    </xf>
  </cellXfs>
  <cellStyles count="1">
    <cellStyle name="Normal" xfId="0" builtinId="0"/>
  </cellStyles>
  <dxfs count="40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fill>
        <patternFill patternType="none">
          <bgColor auto="1"/>
        </patternFill>
      </fill>
      <alignment horizontal="left" vertical="top" textRotation="0" wrapText="0" indent="0" justifyLastLine="0" shrinkToFit="0" readingOrder="0"/>
      <border diagonalUp="0" diagonalDown="0">
        <left style="dashed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fill>
        <patternFill patternType="none">
          <bgColor auto="1"/>
        </patternFill>
      </fill>
      <alignment horizontal="left" vertical="top" textRotation="0" wrapText="0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fill>
        <patternFill patternType="none"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 style="thin">
          <color indexed="64"/>
        </horizontal>
      </border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double">
          <color theme="2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/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double">
          <color theme="2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9999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alignment horizontal="left" vertical="top" textRotation="0" wrapText="0" indent="0" justifyLastLine="0" shrinkToFit="0" readingOrder="0"/>
    </dxf>
    <dxf>
      <border outline="0">
        <bottom style="thin">
          <color rgb="FF000000"/>
        </bottom>
      </border>
    </dxf>
    <dxf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alignment horizontal="left" vertical="top" textRotation="0" wrapText="0" indent="0" justifyLastLine="0" shrinkToFit="0" readingOrder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fill>
        <patternFill patternType="none"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fill>
        <patternFill patternType="none"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fill>
        <patternFill patternType="none"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fill>
        <patternFill patternType="none">
          <bgColor auto="1"/>
        </patternFill>
      </fill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fill>
        <patternFill patternType="none"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fill>
        <patternFill patternType="none">
          <bgColor auto="1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fill>
        <patternFill patternType="none"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fill>
        <patternFill patternType="none">
          <bgColor auto="1"/>
        </patternFill>
      </fill>
      <alignment horizontal="left" vertical="top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alignment horizontal="left" vertical="top" textRotation="0" wrapText="0" indent="0" justifyLastLine="0" shrinkToFit="0" readingOrder="0"/>
    </dxf>
    <dxf>
      <border outline="0">
        <bottom style="thin">
          <color rgb="FF000000"/>
        </bottom>
      </border>
    </dxf>
    <dxf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/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alignment horizontal="left" vertical="top" textRotation="0" wrapText="0" indent="0" justifyLastLine="0" shrinkToFit="0" readingOrder="0"/>
    </dxf>
    <dxf>
      <border outline="0">
        <bottom style="thin">
          <color rgb="FF000000"/>
        </bottom>
      </border>
    </dxf>
    <dxf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alignment horizontal="left" vertical="top" textRotation="0" wrapText="0" indent="0" justifyLastLine="0" shrinkToFit="0" readingOrder="0"/>
    </dxf>
    <dxf>
      <border outline="0">
        <bottom style="thin">
          <color rgb="FF000000"/>
        </bottom>
      </border>
    </dxf>
    <dxf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font>
        <strike val="0"/>
        <outline val="0"/>
        <shadow val="0"/>
        <u val="none"/>
        <vertAlign val="baseline"/>
        <sz val="11"/>
      </font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</border>
    </dxf>
    <dxf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1" indent="0" justifyLastLine="0" shrinkToFit="0" readingOrder="0"/>
      <border diagonalUp="0" diagonalDown="0">
        <left style="double">
          <color theme="2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 style="double">
          <color theme="2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double">
          <color theme="2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 style="double">
          <color theme="2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Leelawadee U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 style="dashed">
          <color auto="1"/>
        </left>
        <right style="double">
          <color theme="2"/>
        </right>
        <top style="thin">
          <color indexed="64"/>
        </top>
        <bottom style="thin">
          <color indexed="64"/>
        </bottom>
        <vertical style="dashed">
          <color auto="1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dashed">
          <color auto="1"/>
        </left>
        <right style="dashed">
          <color auto="1"/>
        </right>
        <top style="thin">
          <color indexed="64"/>
        </top>
        <bottom style="thin">
          <color indexed="64"/>
        </bottom>
        <vertical style="dashed">
          <color auto="1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medium">
          <color auto="1"/>
        </left>
        <right style="dashed">
          <color auto="1"/>
        </right>
        <top style="thin">
          <color indexed="64"/>
        </top>
        <bottom style="thin">
          <color indexed="64"/>
        </bottom>
        <vertical style="dashed">
          <color auto="1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Leelawadee U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Leelawadee U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Leelawadee U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Leelawadee U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Leelawadee U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Leelawadee U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Leelawadee U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Leelawadee U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Leelawadee U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Leelawadee U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Leelawadee U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Leelawadee U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double">
          <color theme="2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left" vertical="top" textRotation="0" wrapText="1" indent="0" justifyLastLine="0" shrinkToFit="0" readingOrder="0"/>
      <border diagonalUp="0" diagonalDown="0">
        <left style="dashed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  <vertical style="dashed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vertical="top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bottom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general" vertical="bottom" textRotation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bottom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Leelawadee U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Leelawadee UI"/>
        <family val="2"/>
        <scheme val="minor"/>
      </font>
      <alignment horizontal="left" vertical="center" textRotation="0" wrapText="1" indent="0" justifyLastLine="0" shrinkToFit="0" readingOrder="1"/>
      <border diagonalUp="0" diagonalDown="0">
        <left style="thin">
          <color indexed="64"/>
        </left>
        <right style="thin">
          <color theme="4"/>
        </right>
        <top style="thin">
          <color theme="4"/>
        </top>
        <bottom style="thin">
          <color indexed="64"/>
        </bottom>
        <vertical/>
        <horizontal/>
      </border>
    </dxf>
    <dxf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eelawadee U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CC99FF"/>
      <color rgb="FFCCCCFF"/>
      <color rgb="FFFFCC66"/>
      <color rgb="FFFFCC99"/>
      <color rgb="FFFF66FF"/>
      <color rgb="FF000000"/>
      <color rgb="FFC9FAFC"/>
      <color rgb="FF66FF66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105013</xdr:rowOff>
    </xdr:from>
    <xdr:to>
      <xdr:col>2</xdr:col>
      <xdr:colOff>266027</xdr:colOff>
      <xdr:row>0</xdr:row>
      <xdr:rowOff>824537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B465F16-60A0-4EF2-B4E6-A5C3D96EF3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5725" y="105013"/>
          <a:ext cx="2999702" cy="71952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29AE8440-44F3-4E52-9C95-961B5F72496F}" name="Assets" displayName="Assets" ref="A1:J50" totalsRowShown="0" headerRowDxfId="407" headerRowBorderDxfId="406" tableBorderDxfId="405">
  <autoFilter ref="A1:J50" xr:uid="{29AE8440-44F3-4E52-9C95-961B5F72496F}"/>
  <tableColumns count="10">
    <tableColumn id="1" xr3:uid="{3E1E1FDE-FB4D-4494-B22E-DB1B76B192EA}" name="Asset ID_x000a_Free text"/>
    <tableColumn id="2" xr3:uid="{961071B3-7F8B-467E-AF07-054E1A6CF0FA}" name="Description_x000a_Free text" dataDxfId="404"/>
    <tableColumn id="3" xr3:uid="{EAB86FF1-117F-4A98-8347-5FC65B82618D}" name="Type of asset_x000a_Dropdown menu" dataDxfId="403"/>
    <tableColumn id="10" xr3:uid="{735D0707-DE9F-43D3-BA00-01C86D9C16F8}" name="Parameter or Function?_x000a_Dropdown menu" dataDxfId="402"/>
    <tableColumn id="4" xr3:uid="{1EFD4AAD-A794-4078-AC3C-2C755B64F496}" name="Criticity_x000a_Dropdown menu" dataDxfId="401"/>
    <tableColumn id="5" xr3:uid="{F3C4A1CA-9F4F-4C7F-8A95-5B6815B03960}" name="Entities that can access this asset_x000a_Free Text_x000a_From the tab &quot;Entities&quot;" dataDxfId="400"/>
    <tableColumn id="6" xr3:uid="{E23906F3-6FE5-4544-AEEC-41659E8AA6B3}" name="Is it stored persistently on the equipment?_x000a_If yes, [SSM] is applicable" dataDxfId="399"/>
    <tableColumn id="7" xr3:uid="{9189DA91-59F0-4CCA-9492-D35F12F65DC9}" name="Is it accessible/sent via a network?_x000a_If yes, [SCM] is applicable" dataDxfId="398"/>
    <tableColumn id="8" xr3:uid="{96417A43-AEFC-4FB2-9CE1-C14C1CEFF1C2}" name="Is it a CONFIDENTIAL (= secret) cryptographic key?_x000a_If yes, [CCK] is applicable" dataDxfId="397"/>
    <tableColumn id="9" xr3:uid="{30EC2B0B-FE43-4F5C-80C8-D7E8421A0F7C}" name="Is there any cryptography used in the asset or to protect the asset?_x000a_If yes, [CRY] is applicable" dataDxfId="396"/>
  </tableColumns>
  <tableStyleInfo name="TableStyleMedium23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BC7F16-FCA3-449B-909A-C21A08F14708}" name="DT_CRY" displayName="DT_CRY" ref="A1:D31" totalsRowShown="0" dataDxfId="206" headerRowBorderDxfId="207" tableBorderDxfId="205">
  <autoFilter ref="A1:D31" xr:uid="{A79549A3-8B68-4822-BE36-B1A0EA3A4F63}"/>
  <tableColumns count="4">
    <tableColumn id="1" xr3:uid="{4A03771E-8D34-473D-9BCF-57998BA6CCE0}" name="Cryptopraphy" dataDxfId="204"/>
    <tableColumn id="2" xr3:uid="{2EC85E2B-FE96-486C-A4DC-27C47F6B702D}" name="E.Info.DT.CRY-1" dataDxfId="203"/>
    <tableColumn id="3" xr3:uid="{1540BE41-9112-412B-8AB5-AAB2BBB88D18}" name="CRY-1" dataDxfId="202"/>
    <tableColumn id="4" xr3:uid="{FAF5894E-0156-489A-9365-C34A077E91D6}" name="E.Just.DT.CRY-1" dataDxfId="201"/>
  </tableColumns>
  <tableStyleInfo name="TableStyleMedium2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BBC980DD-90A0-472B-B120-77F2402AB501}" name="Interfaces" displayName="Interfaces" ref="A1:F50" totalsRowShown="0" headerRowDxfId="395" headerRowBorderDxfId="394" tableBorderDxfId="393" totalsRowBorderDxfId="392">
  <autoFilter ref="A1:F50" xr:uid="{BBC980DD-90A0-472B-B120-77F2402AB501}"/>
  <tableColumns count="6">
    <tableColumn id="1" xr3:uid="{B3601D32-4141-41D0-AB63-2167582CEE80}" name="Interface ID_x000a_Free text" dataDxfId="391"/>
    <tableColumn id="2" xr3:uid="{194E460F-418B-4C47-9BDC-5AE59D011861}" name="Description_x000a_Free text" dataDxfId="390"/>
    <tableColumn id="3" xr3:uid="{B9CF7C26-B98A-4160-9D02-814CFEEE1734}" name="Type of interface_x000a_Dropdown menu" dataDxfId="389"/>
    <tableColumn id="5" xr3:uid="{CFB080CE-9F30-4D56-9546-8CB98990ADE0}" name="Assets accessible from this interface_x000a_Free Text_x000a_From the tab &quot;Assets&quot;" dataDxfId="388"/>
    <tableColumn id="4" xr3:uid="{8DFEDB2C-12BC-49A2-A612-86C460E51206}" name="External physical interface?_x000a_Dropdown menu_x000a_If yes, [GEC-5] is applicable" dataDxfId="387"/>
    <tableColumn id="6" xr3:uid="{B51BFE06-4E6E-4748-AF72-DF7D8C5706E8}" name="Is the interface a sensor?_x000a_Dropdown menu_x000a_If yes, [GEC-7] is applicable._x000a_Only for EN 18031-2" dataDxfId="386"/>
  </tableColumns>
  <tableStyleInfo name="TableStyleMedium23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355F671F-CCE5-4B15-B4B0-F50DC9FCF098}" name="Interfaces11" displayName="Interfaces11" ref="A1:F50" totalsRowShown="0" headerRowDxfId="385" headerRowBorderDxfId="384" tableBorderDxfId="383" totalsRowBorderDxfId="382">
  <autoFilter ref="A1:F50" xr:uid="{355F671F-CCE5-4B15-B4B0-F50DC9FCF098}"/>
  <tableColumns count="6">
    <tableColumn id="1" xr3:uid="{594EB200-D2FF-4964-895C-F97C5317F75C}" name="Entity ID_x000a_Free text" dataDxfId="381"/>
    <tableColumn id="2" xr3:uid="{758AE9E3-EA4F-4146-AF8B-6657ACB49B98}" name="Description_x000a_Free text" dataDxfId="380"/>
    <tableColumn id="3" xr3:uid="{40FACC36-96F8-41B0-BECA-56D76ED7CEE8}" name="Type of Entity_x000a_Dropdown menu" dataDxfId="379"/>
    <tableColumn id="7" xr3:uid="{265B64B2-582B-4CB2-898C-0230589A0924}" name="Is the entity a child?_x000a_Dropdown menu_x000a_If yes, [ACM-3] to [ACM-6] are applicable" dataDxfId="378"/>
    <tableColumn id="5" xr3:uid="{69B5C57C-233C-41AC-BA4E-AB83AE2F3D02}" name="Assets accessible by this entity_x000a_Free Text_x000a_From the tab &quot;Assets&quot;" dataDxfId="377"/>
    <tableColumn id="4" xr3:uid="{9E303E21-4F17-4214-8278-382790B937B8}" name="Interfaces accessible by this entity_x000a_Free Text_x000a_From the tab &quot;Interfaces&quot;" dataDxfId="376"/>
  </tableColumns>
  <tableStyleInfo name="TableStyleMedium23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79549A3-8B68-4822-BE36-B1A0EA3A4F63}" name="DT_ACM" displayName="DT_ACM" ref="A1:CO50" totalsRowShown="0" dataDxfId="374" headerRowBorderDxfId="375" tableBorderDxfId="373">
  <autoFilter ref="A1:CO50" xr:uid="{A79549A3-8B68-4822-BE36-B1A0EA3A4F63}"/>
  <tableColumns count="93">
    <tableColumn id="1" xr3:uid="{9229A8F2-D375-474D-A02C-0FEAC803E94E}" name="Assets" dataDxfId="372"/>
    <tableColumn id="83" xr3:uid="{42B5BA7A-617A-4654-BF66-C89614E3E185}" name="Description" dataDxfId="371"/>
    <tableColumn id="84" xr3:uid="{EDB23DAC-9999-4E0C-B417-DAFC801F7A10}" name="Type" dataDxfId="370"/>
    <tableColumn id="2" xr3:uid="{5E35A9E8-1D0F-4D7C-BCD5-1838799BFB84}" name="E.Info.DT.ACM-1" dataDxfId="369"/>
    <tableColumn id="3" xr3:uid="{42EC90FC-523C-4418-A6A4-809AA17133A7}" name="ACM-1" dataDxfId="368"/>
    <tableColumn id="4" xr3:uid="{3211CA37-4C12-40F2-8A6E-C1854B9C35AD}" name="E.Just.DT.ACM-1" dataDxfId="367"/>
    <tableColumn id="5" xr3:uid="{9F601E35-FC8E-491D-BF2E-945377EB1643}" name="E.Info.DT.ACM-2" dataDxfId="366"/>
    <tableColumn id="6" xr3:uid="{787BFE6C-0E64-4BA7-9D6B-DB99B4B0F470}" name="ACM-2" dataDxfId="365"/>
    <tableColumn id="7" xr3:uid="{24955457-C223-431D-8980-17A83B0C2958}" name="E.Just.DT.ACM-2" dataDxfId="364"/>
    <tableColumn id="8" xr3:uid="{F69C04C7-C38E-49A3-83CE-B176F21B3854}" name="E.Info.DT.ACM-3" dataDxfId="363"/>
    <tableColumn id="9" xr3:uid="{2D7C6684-8B63-44B6-BC19-FF651EEBDD43}" name="ACM-3" dataDxfId="362"/>
    <tableColumn id="10" xr3:uid="{3AC15371-2441-4B0B-A55E-A07B0BF2FB0E}" name="E.Just.DT.ACM-3" dataDxfId="361"/>
    <tableColumn id="11" xr3:uid="{A1E3FCA8-608C-485F-97E7-742D7A26C038}" name="E.Info.DT.ACM-4" dataDxfId="360"/>
    <tableColumn id="12" xr3:uid="{D38FD6FF-EEFA-4112-90BC-EB7D90CD0144}" name="ACM-4" dataDxfId="359"/>
    <tableColumn id="13" xr3:uid="{A19B34EE-2329-4A07-9A33-41B8C0E30A49}" name="E.Just.DT.ACM-4" dataDxfId="358"/>
    <tableColumn id="14" xr3:uid="{3D6E40E2-EA52-4FCD-B488-82DD975C658F}" name="E.Info.DT.ACM-5" dataDxfId="357"/>
    <tableColumn id="15" xr3:uid="{A2EF3AA6-1250-4599-9B8B-B9B0794CA2CE}" name="ACM-5" dataDxfId="356"/>
    <tableColumn id="16" xr3:uid="{846398A7-AE77-4611-A390-80DA5E940F24}" name="E.Just.DT.ACM-5" dataDxfId="355"/>
    <tableColumn id="17" xr3:uid="{EF093B4C-5B48-485B-98FB-7D7B85A1F76E}" name="E.Info.DT.ACM-6" dataDxfId="354"/>
    <tableColumn id="18" xr3:uid="{87756329-4818-4282-8A6B-27AD1E441FC6}" name="ACM-6" dataDxfId="353"/>
    <tableColumn id="19" xr3:uid="{7982108D-F564-4B41-9F6D-C57334CE1A6F}" name="E.Just.DT.ACM-6" dataDxfId="352"/>
    <tableColumn id="20" xr3:uid="{BC2DCEF4-E016-4740-A8AD-CE15AE1D2149}" name="E.Info.DT.AUM-1-1" dataDxfId="351"/>
    <tableColumn id="21" xr3:uid="{DC80A564-DA4F-4E45-8337-E9E7C185BE7B}" name="AUM-1-1" dataDxfId="350"/>
    <tableColumn id="22" xr3:uid="{B2951745-7A39-4B2F-B891-7340947F57C4}" name="E.Just.DT.AUM-1-1" dataDxfId="349"/>
    <tableColumn id="23" xr3:uid="{33C74F4A-DFDC-411E-A269-7BA5DD806B30}" name="E.Info.DT.AUM-1-2" dataDxfId="348"/>
    <tableColumn id="24" xr3:uid="{6FA02460-448F-4EB5-A381-FDC0880BE93A}" name="AUM-1-2" dataDxfId="347"/>
    <tableColumn id="25" xr3:uid="{F7B5FD9A-A530-4931-A8A2-F618FFB0E3A4}" name="E.Just.DT.AUM-1-2" dataDxfId="346"/>
    <tableColumn id="88" xr3:uid="{53D3283E-D5AD-4D0D-B2C3-C4CF200FE6C1}" name="E.Info.DT.AUM-1-3" dataDxfId="345"/>
    <tableColumn id="89" xr3:uid="{91297D1A-5539-4D27-B1E9-3A267B55ADE9}" name="AUM-1-3" dataDxfId="344"/>
    <tableColumn id="90" xr3:uid="{380C1F09-AC77-41D2-AC59-CB6B35813DD6}" name="E.Just.DT.AUM-1-3" dataDxfId="343"/>
    <tableColumn id="26" xr3:uid="{6530C67A-331F-480D-94C3-56655583DD62}" name="E.Info.DT.AUM-2" dataDxfId="342"/>
    <tableColumn id="27" xr3:uid="{279F9AD3-9A51-4C88-818C-F266B3D20CF3}" name="AUM-2" dataDxfId="341"/>
    <tableColumn id="28" xr3:uid="{8039890E-8646-4348-8470-B868A264EC3E}" name="E.Just.DT.AUM-2" dataDxfId="340"/>
    <tableColumn id="29" xr3:uid="{DFC6DB66-34F2-4C45-85CD-974A92CEB0D0}" name="E.Info.DT.AUM-2-1" dataDxfId="339"/>
    <tableColumn id="30" xr3:uid="{00CB0E1D-8333-4AC6-8C4A-09772DFB7161}" name="AUM-2-1" dataDxfId="338"/>
    <tableColumn id="31" xr3:uid="{707E2010-6768-45DA-A4BD-BDF4116DC752}" name="E.Just.DT.AUM-2-1" dataDxfId="337"/>
    <tableColumn id="32" xr3:uid="{83E44C4B-6748-4A66-9483-9AAD387C5605}" name="E.Info.DT.AUM-2-2" dataDxfId="336"/>
    <tableColumn id="33" xr3:uid="{59B3BC46-4F02-43E5-AF23-B8B242D1E713}" name="AUM-2-2" dataDxfId="335"/>
    <tableColumn id="34" xr3:uid="{D7D7FBB2-58FE-4642-9D9D-901DA27ECCA2}" name="E.Just.DT.AUM-2-2" dataDxfId="334"/>
    <tableColumn id="35" xr3:uid="{98DB4318-9806-4932-9B59-110C724B9D7B}" name="E.Info.DT.AUM-3" dataDxfId="333"/>
    <tableColumn id="36" xr3:uid="{D04E4454-64EC-459B-966B-DB23DE322856}" name="AUM-3" dataDxfId="332"/>
    <tableColumn id="37" xr3:uid="{5ACC4319-338D-415C-88A2-3CFA00DCD92B}" name="E.Just.DT.AUM-3" dataDxfId="331"/>
    <tableColumn id="38" xr3:uid="{CCE0A7E4-B7E4-42CC-8F36-433EA541B2EA}" name="E.Info.DT.AUM-4" dataDxfId="330"/>
    <tableColumn id="39" xr3:uid="{D30DC11A-8270-4666-827E-A32533D85E0C}" name="AUM-4" dataDxfId="329"/>
    <tableColumn id="40" xr3:uid="{E8A43362-FEEF-413B-9548-BCCF914C1E67}" name="E.Just.DT.AUM-4" dataDxfId="328"/>
    <tableColumn id="41" xr3:uid="{5AEB2C3E-FE47-426F-82AF-4525D0BACCEE}" name="E.Info.DT.AUM-5-1" dataDxfId="327"/>
    <tableColumn id="42" xr3:uid="{08BE8ED8-EBBC-477D-AF10-D2D47EDD4B4C}" name="AUM-5-1" dataDxfId="326"/>
    <tableColumn id="43" xr3:uid="{78E818E1-9AFE-4A26-BC3D-388E76B0921E}" name="E.Just.DT.AUM-5-1" dataDxfId="325"/>
    <tableColumn id="44" xr3:uid="{A16A2E04-2A6D-4929-A3F8-431617CC971B}" name="E.Info.DT.AUM-5-2" dataDxfId="324"/>
    <tableColumn id="45" xr3:uid="{207E47F5-ED9A-4DF2-A604-8EA38251AA88}" name="AUM-5-2" dataDxfId="323"/>
    <tableColumn id="46" xr3:uid="{9599F958-A669-47DB-BDD2-35B9D0B11AE0}" name="E.Just.DT.AUM-5-2" dataDxfId="322"/>
    <tableColumn id="47" xr3:uid="{3F0548F1-EC15-4E27-9A0B-204C09B285A2}" name="E.Info.DT.AUM-6" dataDxfId="321"/>
    <tableColumn id="48" xr3:uid="{C8DC31C4-9678-4601-A6CF-5360F79CC633}" name="AUM-6" dataDxfId="320"/>
    <tableColumn id="49" xr3:uid="{B705FCD2-FC65-4219-BCB7-C1591A69A264}" name="E.Just.DT.AUM-6" dataDxfId="319"/>
    <tableColumn id="50" xr3:uid="{109222D1-C4B5-4058-8B88-014957889935}" name="E.Info.DT.SSM-1" dataDxfId="318"/>
    <tableColumn id="51" xr3:uid="{D4077C1B-5816-4DE8-B04F-B6E73D6DCAC5}" name="SSM-1" dataDxfId="317"/>
    <tableColumn id="52" xr3:uid="{C1EEC3CD-40E0-4D6B-9A4E-5CF2EAC0A6DA}" name="E.Just.DT.SSM-1" dataDxfId="316"/>
    <tableColumn id="53" xr3:uid="{EF130BF4-88C5-4976-BE7F-84F84221FB99}" name="E.Info.DT.SSM-2" dataDxfId="315"/>
    <tableColumn id="54" xr3:uid="{ABFFAC88-B33C-433A-A7CE-A3550476E188}" name="SSM-2" dataDxfId="314"/>
    <tableColumn id="55" xr3:uid="{9702381E-5B2C-4FF1-AC7D-EE725B058049}" name="E.Just.DT.SSM-2" dataDxfId="313"/>
    <tableColumn id="56" xr3:uid="{FF6B4CCF-6F9C-401B-B834-70C87C8D15FD}" name="E.Info.DT.SSM-3" dataDxfId="312"/>
    <tableColumn id="57" xr3:uid="{4DB85114-EF2F-43C3-8473-2AC4E177C1BE}" name="SSM-3" dataDxfId="311"/>
    <tableColumn id="58" xr3:uid="{B4D6F51B-E9CD-45D6-89B0-706B5BA77C79}" name="E.Just.DT.SSM-3" dataDxfId="310"/>
    <tableColumn id="59" xr3:uid="{6EE749E2-1A1F-4092-8A30-9B4F6096AEB9}" name="E.Info.DT.SCM-1" dataDxfId="309"/>
    <tableColumn id="60" xr3:uid="{1D74C719-3153-4EBB-83B0-650FA33D8E27}" name="SCM-1" dataDxfId="308"/>
    <tableColumn id="61" xr3:uid="{666059AC-EB34-49BD-8BC9-1C93DE8C8C8D}" name="E.Just.DT.SCM-1" dataDxfId="307"/>
    <tableColumn id="62" xr3:uid="{2643C989-E052-4DAC-974E-C108E9E207BC}" name="E.Info.DT.SCM-2" dataDxfId="306"/>
    <tableColumn id="63" xr3:uid="{CF19089A-4C29-487A-BFC1-F9E04D867654}" name="SCM-2" dataDxfId="305"/>
    <tableColumn id="64" xr3:uid="{564BDCC7-0077-44AC-82EA-EED04F9F732D}" name="E.Just.DT.SCM-2" dataDxfId="304"/>
    <tableColumn id="65" xr3:uid="{446D1432-C952-46D9-962D-1CE3C6759F95}" name="E.Info.DT.SCM-3" dataDxfId="303"/>
    <tableColumn id="66" xr3:uid="{E90BAD53-6E58-4ED3-82C1-C87B21029C4E}" name="SCM-3" dataDxfId="302"/>
    <tableColumn id="67" xr3:uid="{3C620083-DF17-45E3-BDE9-EBEDA0F9B9BD}" name="E.Just.DT.SCM-3" dataDxfId="301"/>
    <tableColumn id="68" xr3:uid="{BFB4C527-B6E6-4AF2-889D-15ADFF5CF0DE}" name="E.Info.DT.SCM-4" dataDxfId="300"/>
    <tableColumn id="69" xr3:uid="{236461FE-C43C-41FC-A1AE-1D4D73AD64EA}" name="SCM-4" dataDxfId="299"/>
    <tableColumn id="70" xr3:uid="{A0CC2656-3FC5-4B1D-9A3C-939EF5E343E3}" name="E.Just.DT.SCM-4" dataDxfId="298"/>
    <tableColumn id="93" xr3:uid="{4226B1B2-2BEF-4A43-A15D-47BA322939F3}" name="E.Info.DT.DLM-1" dataDxfId="297"/>
    <tableColumn id="92" xr3:uid="{0E31A335-F457-4A38-AFC5-F773539989D9}" name="DLM-1" dataDxfId="296"/>
    <tableColumn id="91" xr3:uid="{78FA0909-6E64-49F7-BA6D-F5097C77814E}" name="E.Just.DT.DLM-1" dataDxfId="295"/>
    <tableColumn id="96" xr3:uid="{4331BDC4-686F-4C63-93AE-F52F5167C192}" name="E.Info.DT.UNM-1" dataDxfId="294"/>
    <tableColumn id="95" xr3:uid="{FB3CAA04-DC2B-4D37-BC3B-D44E1FC9CCF4}" name="UNM-1" dataDxfId="293"/>
    <tableColumn id="94" xr3:uid="{8F7FA21D-BE7B-47E3-AD53-10B1D90855E8}" name="E.Just.DT.UNM-1" dataDxfId="292"/>
    <tableColumn id="99" xr3:uid="{15C5F0A2-9083-4283-BA0E-56CAA1266ACE}" name="E.Info.DT.UNM-2" dataDxfId="291"/>
    <tableColumn id="98" xr3:uid="{AE6DEF59-13F0-4C2B-8A7B-DE4E1AE7D99C}" name="UNM-2" dataDxfId="290"/>
    <tableColumn id="97" xr3:uid="{C258294B-0092-471B-92F0-2BC56BB56622}" name="E.Just.DT.UNM-2" dataDxfId="289"/>
    <tableColumn id="71" xr3:uid="{65C4126E-4025-4F2F-A096-A0B272D691FD}" name="E.Info.DT.CCK-1" dataDxfId="288"/>
    <tableColumn id="72" xr3:uid="{7A212EC6-AD23-47D4-8C73-F9391B8B1EB7}" name="CCK-1" dataDxfId="287"/>
    <tableColumn id="73" xr3:uid="{7EB1B618-E6AC-420C-888F-26BBAFD7B21A}" name="E.Just.DT.CCK-1" dataDxfId="286"/>
    <tableColumn id="74" xr3:uid="{E2369DE8-5D1C-4E2D-B1A7-562609944ECF}" name="E.Info.DT.CCK-2" dataDxfId="285"/>
    <tableColumn id="75" xr3:uid="{F1F4762A-8ACD-40D3-B33A-7059B2BBBDD8}" name="CCK-2" dataDxfId="284"/>
    <tableColumn id="76" xr3:uid="{5B24286B-8C2F-466A-BF16-757264B2C20B}" name="E.Just.DT.CCK-2" dataDxfId="283"/>
    <tableColumn id="77" xr3:uid="{DA6C699D-F492-4B56-A154-75D2949BAE39}" name="E.Info.DT.CCK-3" dataDxfId="282"/>
    <tableColumn id="78" xr3:uid="{6A4A6719-7469-4F2A-AEB9-5296CD0DB096}" name="CCK-3" dataDxfId="281"/>
    <tableColumn id="79" xr3:uid="{AC1C1FF9-3605-47BD-906E-384F475F1F53}" name="E.Just.DT.CCK-3" dataDxfId="280"/>
  </tableColumns>
  <tableStyleInfo name="TableStyleLight16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62ADB63-9BC6-4710-AECC-78DFFBA67231}" name="DT_SUM" displayName="DT_SUM" ref="A1:J50" totalsRowShown="0" dataDxfId="278" headerRowBorderDxfId="279" tableBorderDxfId="277">
  <autoFilter ref="A1:J50" xr:uid="{A79549A3-8B68-4822-BE36-B1A0EA3A4F63}"/>
  <tableColumns count="10">
    <tableColumn id="1" xr3:uid="{C9D911F4-0A57-497A-A18A-640FD7F4B79E}" name="Software components" dataDxfId="276"/>
    <tableColumn id="2" xr3:uid="{A3A4A63F-0AD4-436D-8CB5-1D3983891527}" name="E.Info.DT.SUM-1" dataDxfId="275"/>
    <tableColumn id="3" xr3:uid="{97462F80-CC9E-4FD1-AD2B-9E53A4E5B092}" name="SUM-1" dataDxfId="274"/>
    <tableColumn id="4" xr3:uid="{19F18935-7EF1-41A1-B51D-C932B5D57F08}" name="E.Just.DT.SUM-1" dataDxfId="273"/>
    <tableColumn id="5" xr3:uid="{D4698163-0B1F-4C35-B5FE-3B3DB51D6E16}" name="E.Info.DT.SUM-2" dataDxfId="272"/>
    <tableColumn id="6" xr3:uid="{C5F24FBD-21B4-4D08-8213-C7BFFCA9DCBF}" name="SUM-2" dataDxfId="271"/>
    <tableColumn id="7" xr3:uid="{9FB3B363-FD4A-4A73-888F-59E112BAAE7D}" name="E.Just.DT.SUM-2" dataDxfId="270"/>
    <tableColumn id="8" xr3:uid="{D4E42199-694F-4FDA-94DE-42DFD2F602BC}" name="E.Info.DT.SUM-3" dataDxfId="269"/>
    <tableColumn id="9" xr3:uid="{F747A664-48E2-4A66-B6EA-4D4B5E4825AD}" name="SUM-3" dataDxfId="268"/>
    <tableColumn id="10" xr3:uid="{4D1D55C5-E8B0-46E5-987C-01A633AF165A}" name="E.Just.DT.SUM-3" dataDxfId="267"/>
  </tableColumns>
  <tableStyleInfo name="TableStyleMedium23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178D562C-4D1F-4D9E-8890-D13EFB8D753B}" name="DT_LGM" displayName="DT_LGM" ref="A1:M50" totalsRowShown="0" dataDxfId="265" headerRowBorderDxfId="266" tableBorderDxfId="264">
  <autoFilter ref="A1:M50" xr:uid="{A79549A3-8B68-4822-BE36-B1A0EA3A4F63}"/>
  <tableColumns count="13">
    <tableColumn id="1" xr3:uid="{83BCB27B-C0AF-4A30-A5C3-812B8710EA67}" name="Events" dataDxfId="263"/>
    <tableColumn id="2" xr3:uid="{288FCDDC-82AF-4D3E-811C-C78A46DCB570}" name="E.Info.DT.LGM-1" dataDxfId="262"/>
    <tableColumn id="3" xr3:uid="{D09E0333-E741-4EF8-89B8-82EC0C3642A0}" name="LGM-1" dataDxfId="261"/>
    <tableColumn id="4" xr3:uid="{EEF56005-FCC7-43CB-9240-FD6A6435175B}" name="E.Just.DT.LGM-1" dataDxfId="260"/>
    <tableColumn id="5" xr3:uid="{A5787735-9A36-41B6-A7DC-BC6E72F9271A}" name="E.Info.DT.LGM-2" dataDxfId="259"/>
    <tableColumn id="6" xr3:uid="{1B7AB769-212E-43E7-A54B-47334AF6FEB9}" name="LGM-2" dataDxfId="258"/>
    <tableColumn id="7" xr3:uid="{F66C619D-6435-4C23-AD2E-617C9C15056D}" name="E.Just.DT.LGM-2" dataDxfId="257"/>
    <tableColumn id="8" xr3:uid="{D9002541-B008-4CFD-A496-6E9FA2A9F9A0}" name="E.Info.DT.LGM-3" dataDxfId="256"/>
    <tableColumn id="9" xr3:uid="{CBB4983E-CC82-445C-BEBE-68FFCEC11E9D}" name="LGM-3" dataDxfId="255"/>
    <tableColumn id="10" xr3:uid="{EFC607D4-3306-497E-9869-CCF2239C6ACE}" name="E.Just.DT.LGM-3" dataDxfId="254"/>
    <tableColumn id="11" xr3:uid="{3A334CE0-07B7-45C8-8433-6DD0A5E9A696}" name="E.Info.DT.LGM-4" dataDxfId="253"/>
    <tableColumn id="12" xr3:uid="{AFF906F0-9808-45A4-9931-E503E22F4FAC}" name="LGM-4" dataDxfId="252"/>
    <tableColumn id="13" xr3:uid="{D8B1AC31-214E-46C5-8BF8-A3E238109625}" name="E.Just.DT.LGM-4" dataDxfId="251"/>
  </tableColumns>
  <tableStyleInfo name="TableStyleMedium23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0076998-5C6E-4938-AA5D-4A747EC0CA5D}" name="DT_RLM" displayName="DT_RLM" ref="A1:J50" totalsRowShown="0" dataDxfId="249" headerRowBorderDxfId="250" tableBorderDxfId="248">
  <autoFilter ref="A1:J50" xr:uid="{A79549A3-8B68-4822-BE36-B1A0EA3A4F63}"/>
  <tableColumns count="10">
    <tableColumn id="1" xr3:uid="{D1BC10D8-6350-45B2-BFD3-6FF2B223EE80}" name="Interfaces" dataDxfId="247"/>
    <tableColumn id="2" xr3:uid="{2246FAD5-69AA-4E7B-A67C-958778817D77}" name="E.Info.DT.RLM-1" dataDxfId="246"/>
    <tableColumn id="3" xr3:uid="{0F488AA2-0778-40BD-BB7F-0D371AAD264E}" name="RLM-1" dataDxfId="245"/>
    <tableColumn id="4" xr3:uid="{7A764400-6099-426B-A35E-7D41F405A8A7}" name="E.Just.DT.RLM-1" dataDxfId="244"/>
    <tableColumn id="5" xr3:uid="{EA285908-DE98-4DB8-98C4-213B53E247A0}" name="E.Info.DT.NMM-1" dataDxfId="44"/>
    <tableColumn id="6" xr3:uid="{9A45C2EE-C28E-4911-97E3-CBBF09D90F0A}" name="NMM-1" dataDxfId="43"/>
    <tableColumn id="7" xr3:uid="{0605CE33-2AA3-4C12-9756-E48FB42D8335}" name="E.Just.DT.NMM-1" dataDxfId="42"/>
    <tableColumn id="8" xr3:uid="{586C08DA-04D5-4D94-94BB-D0CAC6B4B392}" name="E.Info.DT.TCM-1" dataDxfId="41"/>
    <tableColumn id="9" xr3:uid="{1884393F-BA8E-464B-886D-8209C9BF758C}" name="TCM-1" dataDxfId="40"/>
    <tableColumn id="10" xr3:uid="{7E53CE70-1426-4365-92FF-BE42967C0E25}" name="E.Just.DT.TCM-1" dataDxfId="39"/>
  </tableColumns>
  <tableStyleInfo name="TableStyleMedium23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4E142B30-0BCF-44C3-91FE-015550BF5306}" name="DT_GEC1" displayName="DT_GEC1" ref="A1:J130" totalsRowShown="0" dataDxfId="242" headerRowBorderDxfId="243" tableBorderDxfId="241" totalsRowBorderDxfId="240">
  <autoFilter ref="A1:J130" xr:uid="{4E142B30-0BCF-44C3-91FE-015550BF5306}"/>
  <tableColumns count="10">
    <tableColumn id="4" xr3:uid="{2AE9470B-4AED-4705-AEBA-618942F94FC5}" name="Software component" dataDxfId="239"/>
    <tableColumn id="2" xr3:uid="{E9DA7EC6-D3BE-4924-9BF3-1E2189FD9133}" name="Details" dataDxfId="238"/>
    <tableColumn id="3" xr3:uid="{49AB955B-55F5-4E00-94C0-BD7BEF65F581}" name="Reference" dataDxfId="237"/>
    <tableColumn id="1" xr3:uid="{A80E9F65-4C26-44E3-A19B-23CD2B8A0010}" name="E.Info.GEC-1.ListOfVulnerabilities" dataDxfId="236"/>
    <tableColumn id="5" xr3:uid="{354DF6C9-409E-4AE2-86DC-290DC56E326A}" name="Version" dataDxfId="235"/>
    <tableColumn id="6" xr3:uid="{DE2E52FD-2F1F-435E-8E97-E03A8DF5DA7D}" name="Affected assets" dataDxfId="234"/>
    <tableColumn id="7" xr3:uid="{9F2F7696-DB7E-472D-8F83-51B9617B3940}" name="E.Info.DT.GEC-1" dataDxfId="2"/>
    <tableColumn id="8" xr3:uid="{D99E261A-52B3-4E1E-856E-50A56DD06DF7}" name="GEC-1" dataDxfId="1"/>
    <tableColumn id="9" xr3:uid="{8A1AF476-C7E2-47EF-B3E5-F80DA50D7C3B}" name="E.Just.DT.GEC-1" dataDxfId="0"/>
    <tableColumn id="10" xr3:uid="{99488FAA-43D1-476C-B51B-B1061339A2DB}" name="Residual risk" dataDxfId="233"/>
  </tableColumns>
  <tableStyleInfo name="TableStyleMedium23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8F7A753-B101-434B-85C8-15E90BBB91FD}" name="DT_GEC2_8" displayName="DT_GEC2_8" ref="A1:V61" totalsRowShown="0" dataDxfId="231" headerRowBorderDxfId="232" tableBorderDxfId="230">
  <autoFilter ref="A1:V61" xr:uid="{A79549A3-8B68-4822-BE36-B1A0EA3A4F63}"/>
  <tableColumns count="22">
    <tableColumn id="1" xr3:uid="{4A869F9C-1801-48B5-9301-85C5238EB7C4}" name="Equipment Capability" dataDxfId="229"/>
    <tableColumn id="2" xr3:uid="{EA5F9EC2-3782-402A-961B-1705325AA9F1}" name="E.Info.DT.GEC-2" dataDxfId="228"/>
    <tableColumn id="3" xr3:uid="{7F707729-6417-4B8D-A695-8911D378A88A}" name="GEC-2" dataDxfId="227"/>
    <tableColumn id="4" xr3:uid="{F01A86E5-E89D-4B91-8A27-EBB2C65F9677}" name="E.Just.DT.GEC-2" dataDxfId="226"/>
    <tableColumn id="5" xr3:uid="{B2DAC744-71A7-4915-976B-9BA2A973C9D3}" name="E.Info.DT.GEC-3" dataDxfId="225"/>
    <tableColumn id="6" xr3:uid="{7B86200F-113A-448B-B989-F3C989DC7CC5}" name="GEC-3" dataDxfId="224"/>
    <tableColumn id="7" xr3:uid="{57DE88CF-B640-403A-80B2-9EEDB3433DEE}" name="E.Just.DT.GEC-3" dataDxfId="223"/>
    <tableColumn id="8" xr3:uid="{F6A86471-C274-46D8-A94C-D720673C65C8}" name="E.Info.DT.GEC-4" dataDxfId="222"/>
    <tableColumn id="9" xr3:uid="{E1DCCBBD-1E9A-4EE0-B382-D200048284EC}" name="GEC-4" dataDxfId="221"/>
    <tableColumn id="10" xr3:uid="{7CBEA82B-2353-442D-9169-A3B43B071894}" name="E.Just.DT.GEC-4" dataDxfId="220"/>
    <tableColumn id="83" xr3:uid="{E4B6BCA7-ED5B-4809-9638-FE8A93D1C493}" name="E.Info.DT.GEC-5" dataDxfId="219"/>
    <tableColumn id="84" xr3:uid="{4449B9EF-346B-402A-97D8-455148ED8F7B}" name="GEC-5" dataDxfId="218"/>
    <tableColumn id="85" xr3:uid="{B8A27D5E-42CC-45C9-89EF-16631D61F07D}" name="E.Just.DT.GEC-5" dataDxfId="217"/>
    <tableColumn id="86" xr3:uid="{6FCF6AC7-1951-4530-B3B0-9B683E987AF8}" name="E.Info.DT.GEC-6" dataDxfId="216"/>
    <tableColumn id="87" xr3:uid="{3FD1C9BA-481C-4AD6-91A0-2AD5A03EA533}" name="GEC-6" dataDxfId="215"/>
    <tableColumn id="88" xr3:uid="{DFEFC2DB-4E42-4C43-8568-15DA7A8D25E6}" name="E.Just.DT.GEC-6" dataDxfId="214"/>
    <tableColumn id="89" xr3:uid="{65456595-C456-44DD-9253-F1BA910A0CF3}" name="E.Info.DT.GEC-7" dataDxfId="213"/>
    <tableColumn id="90" xr3:uid="{7A4F861E-CA04-47E7-A41C-F2521CC946BF}" name="GEC-7" dataDxfId="212"/>
    <tableColumn id="91" xr3:uid="{8C5AD996-ECA7-431D-91B1-EA4DBC866BB6}" name="E.Just.DT.GEC-7" dataDxfId="211"/>
    <tableColumn id="92" xr3:uid="{D72EEA16-17A6-4E1A-9F84-D79675CEB661}" name="E.Info.DT.GEC-8" dataDxfId="210"/>
    <tableColumn id="93" xr3:uid="{648AF13E-4A63-4423-9CFB-E473B7A4A17F}" name="GEC-8" dataDxfId="209"/>
    <tableColumn id="94" xr3:uid="{55B6C840-0CDE-474B-87E3-8B74C1A642D0}" name="E.Just.DT.GEC-8" dataDxfId="208"/>
  </tableColumns>
  <tableStyleInfo name="TableStyleMedium23" showFirstColumn="0" showLastColumn="0" showRowStripes="1" showColumnStripes="0"/>
</table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cetome">
  <a:themeElements>
    <a:clrScheme name="Cetome">
      <a:dk1>
        <a:sysClr val="windowText" lastClr="000000"/>
      </a:dk1>
      <a:lt1>
        <a:sysClr val="window" lastClr="FFFFFF"/>
      </a:lt1>
      <a:dk2>
        <a:srgbClr val="162D50"/>
      </a:dk2>
      <a:lt2>
        <a:srgbClr val="0044AA"/>
      </a:lt2>
      <a:accent1>
        <a:srgbClr val="EAEAEA"/>
      </a:accent1>
      <a:accent2>
        <a:srgbClr val="0066FF"/>
      </a:accent2>
      <a:accent3>
        <a:srgbClr val="0BD0D9"/>
      </a:accent3>
      <a:accent4>
        <a:srgbClr val="10CF9B"/>
      </a:accent4>
      <a:accent5>
        <a:srgbClr val="B80000"/>
      </a:accent5>
      <a:accent6>
        <a:srgbClr val="A5C249"/>
      </a:accent6>
      <a:hlink>
        <a:srgbClr val="0044AA"/>
      </a:hlink>
      <a:folHlink>
        <a:srgbClr val="0044AA"/>
      </a:folHlink>
    </a:clrScheme>
    <a:fontScheme name="Cetome">
      <a:majorFont>
        <a:latin typeface="Gill Sans MT"/>
        <a:ea typeface=""/>
        <a:cs typeface=""/>
      </a:majorFont>
      <a:minorFont>
        <a:latin typeface="Leelawadee UI"/>
        <a:ea typeface=""/>
        <a:cs typeface=""/>
      </a:minorFont>
    </a:fontScheme>
    <a:fmtScheme name="Intégral">
      <a:fillStyleLst>
        <a:solidFill>
          <a:schemeClr val="phClr"/>
        </a:solidFill>
        <a:gradFill rotWithShape="1">
          <a:gsLst>
            <a:gs pos="0">
              <a:schemeClr val="phClr">
                <a:tint val="83000"/>
                <a:satMod val="100000"/>
                <a:lumMod val="100000"/>
              </a:schemeClr>
            </a:gs>
            <a:gs pos="100000">
              <a:schemeClr val="phClr">
                <a:tint val="61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tint val="100000"/>
                <a:shade val="85000"/>
                <a:satMod val="100000"/>
                <a:lumMod val="100000"/>
              </a:schemeClr>
            </a:gs>
            <a:gs pos="100000">
              <a:schemeClr val="phClr">
                <a:tint val="90000"/>
                <a:shade val="100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12700" dir="5400000" algn="ctr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76200" dist="25400" dir="5400000" algn="ct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flat" dir="t">
              <a:rot lat="0" lon="0" rev="3600000"/>
            </a:lightRig>
          </a:scene3d>
          <a:sp3d contourW="12700" prstMaterial="flat">
            <a:bevelT w="38100" h="44450" prst="angle"/>
            <a:contourClr>
              <a:schemeClr val="phClr">
                <a:shade val="35000"/>
                <a:satMod val="16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hade val="85000"/>
            <a:satMod val="125000"/>
          </a:schemeClr>
        </a:solidFill>
        <a:blipFill rotWithShape="1">
          <a:blip xmlns:r="http://schemas.openxmlformats.org/officeDocument/2006/relationships" r:embed="rId1">
            <a:duotone>
              <a:schemeClr val="phClr">
                <a:tint val="95000"/>
                <a:shade val="74000"/>
                <a:satMod val="230000"/>
              </a:schemeClr>
              <a:schemeClr val="phClr">
                <a:tint val="92000"/>
                <a:shade val="69000"/>
                <a:satMod val="250000"/>
              </a:schemeClr>
            </a:duotone>
          </a:blip>
          <a:tile tx="0" ty="0" sx="40000" sy="40000" flip="none" algn="tl"/>
        </a:blip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cetome" id="{686CB74F-4FA9-4E6B-8068-78631F6382FB}" vid="{E54E3A77-B8DD-465B-83BF-3B96454DC8D8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DDA918-8621-430E-98CF-8EA024196246}">
  <sheetPr>
    <tabColor theme="0"/>
  </sheetPr>
  <dimension ref="A1:I54"/>
  <sheetViews>
    <sheetView tabSelected="1" zoomScaleNormal="100" workbookViewId="0">
      <selection activeCell="A4" sqref="A4"/>
    </sheetView>
  </sheetViews>
  <sheetFormatPr defaultColWidth="9" defaultRowHeight="16.5" x14ac:dyDescent="0.3"/>
  <cols>
    <col min="1" max="1" width="9.75" style="1" customWidth="1"/>
    <col min="2" max="2" width="27.25" style="1" customWidth="1"/>
    <col min="3" max="3" width="9" style="1"/>
    <col min="4" max="4" width="28.375" style="1" customWidth="1"/>
    <col min="5" max="5" width="37.5" style="1" customWidth="1"/>
    <col min="6" max="16384" width="9" style="1"/>
  </cols>
  <sheetData>
    <row r="1" spans="1:9" ht="72" customHeight="1" x14ac:dyDescent="0.3"/>
    <row r="2" spans="1:9" x14ac:dyDescent="0.3">
      <c r="A2" s="37" t="s">
        <v>332</v>
      </c>
      <c r="C2" s="38"/>
    </row>
    <row r="3" spans="1:9" ht="20.25" thickBot="1" x14ac:dyDescent="0.45">
      <c r="A3" s="39"/>
      <c r="B3" s="39"/>
      <c r="C3" s="39"/>
      <c r="D3" s="39"/>
      <c r="E3" s="40"/>
    </row>
    <row r="4" spans="1:9" x14ac:dyDescent="0.3">
      <c r="A4" s="2" t="s">
        <v>174</v>
      </c>
      <c r="B4" s="3"/>
      <c r="C4" s="41"/>
      <c r="D4" s="42"/>
    </row>
    <row r="5" spans="1:9" x14ac:dyDescent="0.3">
      <c r="A5" s="43" t="s">
        <v>163</v>
      </c>
      <c r="B5" s="8" t="s">
        <v>164</v>
      </c>
      <c r="C5" s="44"/>
      <c r="D5" s="45"/>
    </row>
    <row r="6" spans="1:9" x14ac:dyDescent="0.3">
      <c r="A6" s="43" t="s">
        <v>165</v>
      </c>
      <c r="B6" s="8" t="s">
        <v>166</v>
      </c>
      <c r="C6" s="44"/>
      <c r="D6" s="45"/>
    </row>
    <row r="7" spans="1:9" ht="17.25" thickBot="1" x14ac:dyDescent="0.35">
      <c r="A7" s="4" t="s">
        <v>137</v>
      </c>
      <c r="B7" s="11" t="s">
        <v>167</v>
      </c>
      <c r="C7" s="46"/>
      <c r="D7" s="47"/>
    </row>
    <row r="8" spans="1:9" ht="17.25" thickBot="1" x14ac:dyDescent="0.35">
      <c r="A8" s="48"/>
      <c r="B8" s="49"/>
      <c r="C8" s="32"/>
      <c r="D8" s="32"/>
    </row>
    <row r="9" spans="1:9" x14ac:dyDescent="0.3">
      <c r="A9" s="50" t="s">
        <v>168</v>
      </c>
      <c r="B9" s="5"/>
      <c r="C9" s="5"/>
      <c r="D9" s="5"/>
      <c r="E9" s="5"/>
      <c r="F9" s="5"/>
      <c r="G9" s="5"/>
      <c r="H9" s="5"/>
      <c r="I9" s="6"/>
    </row>
    <row r="10" spans="1:9" x14ac:dyDescent="0.3">
      <c r="A10" s="51" t="s">
        <v>169</v>
      </c>
      <c r="B10" s="8"/>
      <c r="C10" s="8"/>
      <c r="D10" s="8"/>
      <c r="E10" s="8"/>
      <c r="F10" s="8"/>
      <c r="G10" s="8"/>
      <c r="H10" s="8"/>
      <c r="I10" s="9"/>
    </row>
    <row r="11" spans="1:9" x14ac:dyDescent="0.3">
      <c r="A11" s="51" t="s">
        <v>175</v>
      </c>
      <c r="B11" s="8"/>
      <c r="C11" s="8"/>
      <c r="D11" s="8"/>
      <c r="E11" s="8"/>
      <c r="F11" s="8"/>
      <c r="G11" s="8"/>
      <c r="H11" s="8"/>
      <c r="I11" s="9"/>
    </row>
    <row r="12" spans="1:9" x14ac:dyDescent="0.3">
      <c r="A12" s="51"/>
      <c r="B12" s="8"/>
      <c r="C12" s="8"/>
      <c r="D12" s="8"/>
      <c r="E12" s="8"/>
      <c r="F12" s="8"/>
      <c r="G12" s="8"/>
      <c r="H12" s="8"/>
      <c r="I12" s="9"/>
    </row>
    <row r="13" spans="1:9" x14ac:dyDescent="0.3">
      <c r="A13" s="51" t="s">
        <v>176</v>
      </c>
      <c r="B13" s="8"/>
      <c r="C13" s="8"/>
      <c r="D13" s="8"/>
      <c r="E13" s="8"/>
      <c r="F13" s="8"/>
      <c r="G13" s="8"/>
      <c r="H13" s="8"/>
      <c r="I13" s="9"/>
    </row>
    <row r="14" spans="1:9" x14ac:dyDescent="0.3">
      <c r="A14" s="51" t="s">
        <v>226</v>
      </c>
      <c r="B14" s="8"/>
      <c r="C14" s="8"/>
      <c r="D14" s="8"/>
      <c r="E14" s="8"/>
      <c r="F14" s="8"/>
      <c r="G14" s="8"/>
      <c r="H14" s="8"/>
      <c r="I14" s="9"/>
    </row>
    <row r="15" spans="1:9" ht="17.25" thickBot="1" x14ac:dyDescent="0.35">
      <c r="A15" s="52"/>
      <c r="B15" s="11"/>
      <c r="C15" s="11"/>
      <c r="D15" s="11"/>
      <c r="E15" s="11"/>
      <c r="F15" s="11"/>
      <c r="G15" s="11"/>
      <c r="H15" s="11"/>
      <c r="I15" s="12"/>
    </row>
    <row r="16" spans="1:9" x14ac:dyDescent="0.3">
      <c r="A16" s="53"/>
      <c r="B16" s="54"/>
      <c r="C16" s="54"/>
      <c r="D16" s="54"/>
      <c r="E16" s="54"/>
      <c r="F16" s="54"/>
      <c r="G16" s="54"/>
      <c r="H16" s="54"/>
      <c r="I16" s="54"/>
    </row>
    <row r="17" spans="1:9" ht="17.25" thickBot="1" x14ac:dyDescent="0.35">
      <c r="A17" s="55"/>
      <c r="B17" s="56"/>
      <c r="C17" s="56"/>
      <c r="D17" s="56"/>
      <c r="E17" s="56"/>
      <c r="F17" s="56"/>
      <c r="G17" s="56"/>
      <c r="H17" s="56"/>
      <c r="I17" s="56"/>
    </row>
    <row r="18" spans="1:9" x14ac:dyDescent="0.3">
      <c r="A18" s="50" t="s">
        <v>170</v>
      </c>
      <c r="B18" s="5"/>
      <c r="C18" s="5"/>
      <c r="D18" s="5"/>
      <c r="E18" s="5"/>
      <c r="F18" s="5"/>
      <c r="G18" s="5"/>
      <c r="H18" s="5"/>
      <c r="I18" s="6"/>
    </row>
    <row r="19" spans="1:9" x14ac:dyDescent="0.3">
      <c r="A19" s="57" t="s">
        <v>171</v>
      </c>
      <c r="B19" s="8"/>
      <c r="C19" s="8"/>
      <c r="D19" s="8"/>
      <c r="E19" s="8"/>
      <c r="F19" s="8"/>
      <c r="G19" s="8"/>
      <c r="H19" s="8"/>
      <c r="I19" s="9"/>
    </row>
    <row r="20" spans="1:9" x14ac:dyDescent="0.3">
      <c r="A20" s="51"/>
      <c r="B20" s="8"/>
      <c r="C20" s="8"/>
      <c r="D20" s="8"/>
      <c r="E20" s="8"/>
      <c r="F20" s="8"/>
      <c r="G20" s="8"/>
      <c r="H20" s="8"/>
      <c r="I20" s="9"/>
    </row>
    <row r="21" spans="1:9" x14ac:dyDescent="0.3">
      <c r="A21" s="51"/>
      <c r="B21" s="8"/>
      <c r="C21" s="8"/>
      <c r="D21" s="8"/>
      <c r="E21" s="8"/>
      <c r="F21" s="8"/>
      <c r="G21" s="8"/>
      <c r="H21" s="8"/>
      <c r="I21" s="9"/>
    </row>
    <row r="22" spans="1:9" x14ac:dyDescent="0.3">
      <c r="A22" s="51"/>
      <c r="B22" s="8"/>
      <c r="C22" s="8"/>
      <c r="D22" s="8"/>
      <c r="E22" s="8"/>
      <c r="F22" s="8"/>
      <c r="G22" s="8"/>
      <c r="H22" s="8"/>
      <c r="I22" s="9"/>
    </row>
    <row r="23" spans="1:9" x14ac:dyDescent="0.3">
      <c r="A23" s="51"/>
      <c r="B23" s="8"/>
      <c r="C23" s="8"/>
      <c r="D23" s="8"/>
      <c r="E23" s="8"/>
      <c r="F23" s="8"/>
      <c r="G23" s="8"/>
      <c r="H23" s="8"/>
      <c r="I23" s="9"/>
    </row>
    <row r="24" spans="1:9" x14ac:dyDescent="0.3">
      <c r="A24" s="51"/>
      <c r="B24" s="8"/>
      <c r="C24" s="8"/>
      <c r="D24" s="8"/>
      <c r="E24" s="8"/>
      <c r="F24" s="8"/>
      <c r="G24" s="8"/>
      <c r="H24" s="8"/>
      <c r="I24" s="9"/>
    </row>
    <row r="25" spans="1:9" ht="17.25" thickBot="1" x14ac:dyDescent="0.35">
      <c r="A25" s="52"/>
      <c r="B25" s="11"/>
      <c r="C25" s="11"/>
      <c r="D25" s="11"/>
      <c r="E25" s="11"/>
      <c r="F25" s="11"/>
      <c r="G25" s="11"/>
      <c r="H25" s="11"/>
      <c r="I25" s="12"/>
    </row>
    <row r="27" spans="1:9" ht="17.25" thickBot="1" x14ac:dyDescent="0.35"/>
    <row r="28" spans="1:9" x14ac:dyDescent="0.3">
      <c r="A28" s="50" t="s">
        <v>172</v>
      </c>
      <c r="B28" s="5"/>
      <c r="C28" s="5"/>
      <c r="D28" s="5"/>
      <c r="E28" s="5"/>
      <c r="F28" s="5"/>
      <c r="G28" s="5"/>
      <c r="H28" s="5"/>
      <c r="I28" s="6"/>
    </row>
    <row r="29" spans="1:9" x14ac:dyDescent="0.3">
      <c r="A29" s="51" t="s">
        <v>173</v>
      </c>
      <c r="B29" s="8"/>
      <c r="C29" s="8"/>
      <c r="D29" s="8"/>
      <c r="E29" s="8"/>
      <c r="F29" s="8"/>
      <c r="G29" s="8"/>
      <c r="H29" s="8"/>
      <c r="I29" s="9"/>
    </row>
    <row r="30" spans="1:9" x14ac:dyDescent="0.3">
      <c r="A30" s="51"/>
      <c r="B30" s="8"/>
      <c r="C30" s="8"/>
      <c r="D30" s="8"/>
      <c r="E30" s="8"/>
      <c r="F30" s="8"/>
      <c r="G30" s="8"/>
      <c r="H30" s="8"/>
      <c r="I30" s="9"/>
    </row>
    <row r="31" spans="1:9" x14ac:dyDescent="0.3">
      <c r="A31" s="51" t="s">
        <v>222</v>
      </c>
      <c r="B31" s="8"/>
      <c r="C31" s="8"/>
      <c r="D31" s="8"/>
      <c r="E31" s="8"/>
      <c r="F31" s="8"/>
      <c r="G31" s="8"/>
      <c r="H31" s="8"/>
      <c r="I31" s="9"/>
    </row>
    <row r="32" spans="1:9" x14ac:dyDescent="0.3">
      <c r="A32" s="51" t="s">
        <v>223</v>
      </c>
      <c r="B32" s="8"/>
      <c r="C32" s="8"/>
      <c r="D32" s="8"/>
      <c r="E32" s="8"/>
      <c r="F32" s="8"/>
      <c r="G32" s="8"/>
      <c r="H32" s="8"/>
      <c r="I32" s="9"/>
    </row>
    <row r="33" spans="1:9" x14ac:dyDescent="0.3">
      <c r="A33" s="51"/>
      <c r="B33" s="8"/>
      <c r="C33" s="8"/>
      <c r="D33" s="8"/>
      <c r="E33" s="8"/>
      <c r="F33" s="8"/>
      <c r="G33" s="8"/>
      <c r="H33" s="8"/>
      <c r="I33" s="9"/>
    </row>
    <row r="34" spans="1:9" x14ac:dyDescent="0.3">
      <c r="A34" s="51" t="s">
        <v>221</v>
      </c>
      <c r="B34" s="8"/>
      <c r="C34" s="8"/>
      <c r="D34" s="8"/>
      <c r="E34" s="8"/>
      <c r="F34" s="8"/>
      <c r="G34" s="8"/>
      <c r="H34" s="8"/>
      <c r="I34" s="9"/>
    </row>
    <row r="35" spans="1:9" x14ac:dyDescent="0.3">
      <c r="A35" s="51" t="s">
        <v>224</v>
      </c>
      <c r="B35" s="8"/>
      <c r="C35" s="8"/>
      <c r="D35" s="8"/>
      <c r="E35" s="8"/>
      <c r="F35" s="8"/>
      <c r="G35" s="8"/>
      <c r="H35" s="8"/>
      <c r="I35" s="9"/>
    </row>
    <row r="36" spans="1:9" x14ac:dyDescent="0.3">
      <c r="A36" s="51"/>
      <c r="B36" s="8"/>
      <c r="C36" s="8"/>
      <c r="D36" s="8"/>
      <c r="E36" s="8"/>
      <c r="F36" s="8"/>
      <c r="G36" s="8"/>
      <c r="H36" s="8"/>
      <c r="I36" s="9"/>
    </row>
    <row r="37" spans="1:9" x14ac:dyDescent="0.3">
      <c r="A37" s="51" t="s">
        <v>328</v>
      </c>
      <c r="B37" s="8"/>
      <c r="C37" s="8"/>
      <c r="D37" s="8"/>
      <c r="E37" s="8"/>
      <c r="F37" s="8"/>
      <c r="G37" s="8"/>
      <c r="H37" s="8"/>
      <c r="I37" s="9"/>
    </row>
    <row r="38" spans="1:9" x14ac:dyDescent="0.3">
      <c r="A38" s="51"/>
      <c r="B38" s="8"/>
      <c r="C38" s="8"/>
      <c r="D38" s="8"/>
      <c r="E38" s="8"/>
      <c r="F38" s="8"/>
      <c r="G38" s="8"/>
      <c r="H38" s="8"/>
      <c r="I38" s="9"/>
    </row>
    <row r="39" spans="1:9" x14ac:dyDescent="0.3">
      <c r="A39" s="51" t="s">
        <v>225</v>
      </c>
      <c r="B39" s="8"/>
      <c r="C39" s="8"/>
      <c r="D39" s="8"/>
      <c r="E39" s="8"/>
      <c r="F39" s="8"/>
      <c r="G39" s="8"/>
      <c r="H39" s="8"/>
      <c r="I39" s="9"/>
    </row>
    <row r="40" spans="1:9" x14ac:dyDescent="0.3">
      <c r="A40" s="51" t="s">
        <v>227</v>
      </c>
      <c r="B40" s="8"/>
      <c r="C40" s="8"/>
      <c r="D40" s="8"/>
      <c r="E40" s="8"/>
      <c r="F40" s="8"/>
      <c r="G40" s="8"/>
      <c r="H40" s="8"/>
      <c r="I40" s="9"/>
    </row>
    <row r="41" spans="1:9" x14ac:dyDescent="0.3">
      <c r="A41" s="51" t="s">
        <v>228</v>
      </c>
      <c r="B41" s="8"/>
      <c r="C41" s="8"/>
      <c r="D41" s="8"/>
      <c r="E41" s="8"/>
      <c r="F41" s="8"/>
      <c r="G41" s="8"/>
      <c r="H41" s="8"/>
      <c r="I41" s="9"/>
    </row>
    <row r="42" spans="1:9" x14ac:dyDescent="0.3">
      <c r="A42" s="51" t="s">
        <v>229</v>
      </c>
      <c r="B42" s="8"/>
      <c r="C42" s="8"/>
      <c r="D42" s="8"/>
      <c r="E42" s="8"/>
      <c r="F42" s="8"/>
      <c r="G42" s="8"/>
      <c r="H42" s="8"/>
      <c r="I42" s="9"/>
    </row>
    <row r="43" spans="1:9" ht="17.25" thickBot="1" x14ac:dyDescent="0.35">
      <c r="A43" s="58"/>
      <c r="B43" s="11"/>
      <c r="C43" s="11"/>
      <c r="D43" s="11"/>
      <c r="E43" s="11"/>
      <c r="F43" s="11"/>
      <c r="G43" s="11"/>
      <c r="H43" s="11"/>
      <c r="I43" s="12"/>
    </row>
    <row r="45" spans="1:9" ht="17.25" thickBot="1" x14ac:dyDescent="0.35"/>
    <row r="46" spans="1:9" x14ac:dyDescent="0.3">
      <c r="A46" s="2" t="s">
        <v>0</v>
      </c>
      <c r="B46" s="5"/>
      <c r="C46" s="5"/>
      <c r="D46" s="5"/>
      <c r="E46" s="5"/>
      <c r="F46" s="5"/>
      <c r="G46" s="5"/>
      <c r="H46" s="5"/>
      <c r="I46" s="6"/>
    </row>
    <row r="47" spans="1:9" x14ac:dyDescent="0.3">
      <c r="A47" s="7" t="s">
        <v>177</v>
      </c>
      <c r="B47" s="8"/>
      <c r="C47" s="8"/>
      <c r="D47" s="8"/>
      <c r="E47" s="8"/>
      <c r="F47" s="8"/>
      <c r="G47" s="8"/>
      <c r="H47" s="8"/>
      <c r="I47" s="9"/>
    </row>
    <row r="48" spans="1:9" ht="17.25" thickBot="1" x14ac:dyDescent="0.35">
      <c r="A48" s="10" t="s">
        <v>178</v>
      </c>
      <c r="B48" s="11"/>
      <c r="C48" s="11"/>
      <c r="D48" s="11"/>
      <c r="E48" s="11"/>
      <c r="F48" s="11"/>
      <c r="G48" s="11"/>
      <c r="H48" s="11"/>
      <c r="I48" s="12"/>
    </row>
    <row r="49" spans="1:9" ht="17.25" thickBot="1" x14ac:dyDescent="0.35"/>
    <row r="50" spans="1:9" x14ac:dyDescent="0.3">
      <c r="A50" s="2" t="s">
        <v>329</v>
      </c>
      <c r="B50" s="5"/>
      <c r="C50" s="5"/>
      <c r="D50" s="5"/>
      <c r="E50" s="5"/>
      <c r="F50" s="5"/>
      <c r="G50" s="5"/>
      <c r="H50" s="5"/>
      <c r="I50" s="6"/>
    </row>
    <row r="51" spans="1:9" x14ac:dyDescent="0.3">
      <c r="A51" s="7" t="s">
        <v>334</v>
      </c>
      <c r="B51" s="8"/>
      <c r="C51" s="8"/>
      <c r="D51" s="8"/>
      <c r="E51" s="8"/>
      <c r="F51" s="8"/>
      <c r="G51" s="8"/>
      <c r="H51" s="8"/>
      <c r="I51" s="9"/>
    </row>
    <row r="52" spans="1:9" x14ac:dyDescent="0.3">
      <c r="A52" s="7" t="s">
        <v>333</v>
      </c>
      <c r="B52" s="8"/>
      <c r="C52" s="8"/>
      <c r="D52" s="8"/>
      <c r="E52" s="8"/>
      <c r="F52" s="8"/>
      <c r="G52" s="8"/>
      <c r="H52" s="8"/>
      <c r="I52" s="9"/>
    </row>
    <row r="53" spans="1:9" x14ac:dyDescent="0.3">
      <c r="A53" s="7" t="s">
        <v>330</v>
      </c>
      <c r="B53" s="8"/>
      <c r="C53" s="8"/>
      <c r="D53" s="8"/>
      <c r="E53" s="8"/>
      <c r="F53" s="8"/>
      <c r="G53" s="8"/>
      <c r="H53" s="8"/>
      <c r="I53" s="9"/>
    </row>
    <row r="54" spans="1:9" ht="17.25" thickBot="1" x14ac:dyDescent="0.35">
      <c r="A54" s="10" t="s">
        <v>331</v>
      </c>
      <c r="B54" s="11"/>
      <c r="C54" s="11"/>
      <c r="D54" s="11"/>
      <c r="E54" s="11"/>
      <c r="F54" s="11"/>
      <c r="G54" s="11"/>
      <c r="H54" s="11"/>
      <c r="I54" s="12"/>
    </row>
  </sheetData>
  <sheetProtection algorithmName="SHA-512" hashValue="CWi5W7Kf6e04zistIwHqS9h0k9qCrgSRz+MjLvPnIJrv5UVhcMr7DqWjunjcsRD1XxIvJRcadVakGlcnCYvOUQ==" saltValue="4RkL78RPAV7CxoyKojGpAg==" spinCount="100000" sheet="1" objects="1" scenarios="1" formatRows="0"/>
  <protectedRanges>
    <protectedRange sqref="B5:B7" name="Document_data"/>
    <protectedRange sqref="A19:I25" name="Description"/>
  </protectedRange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5A7997-2782-4BDA-B2CD-B549167B818C}">
  <sheetPr>
    <tabColor theme="2"/>
  </sheetPr>
  <dimension ref="A1:J130"/>
  <sheetViews>
    <sheetView zoomScaleNormal="100" workbookViewId="0"/>
  </sheetViews>
  <sheetFormatPr defaultRowHeight="16.5" x14ac:dyDescent="0.3"/>
  <cols>
    <col min="1" max="4" width="36.625" customWidth="1"/>
    <col min="5" max="5" width="30.625" customWidth="1"/>
    <col min="6" max="6" width="36.625" customWidth="1"/>
    <col min="7" max="8" width="26.625" customWidth="1"/>
    <col min="9" max="10" width="20.625" customWidth="1"/>
    <col min="11" max="12" width="26.625" customWidth="1"/>
  </cols>
  <sheetData>
    <row r="1" spans="1:10" ht="17.25" x14ac:dyDescent="0.3">
      <c r="A1" s="34" t="s">
        <v>65</v>
      </c>
      <c r="B1" s="33" t="s">
        <v>120</v>
      </c>
      <c r="C1" s="33" t="s">
        <v>121</v>
      </c>
      <c r="D1" s="23" t="s">
        <v>123</v>
      </c>
      <c r="E1" s="33" t="s">
        <v>122</v>
      </c>
      <c r="F1" s="245" t="s">
        <v>124</v>
      </c>
      <c r="G1" s="531" t="s">
        <v>126</v>
      </c>
      <c r="H1" s="247" t="s">
        <v>127</v>
      </c>
      <c r="I1" s="532" t="s">
        <v>128</v>
      </c>
      <c r="J1" s="23" t="s">
        <v>125</v>
      </c>
    </row>
    <row r="2" spans="1:10" ht="86.25" x14ac:dyDescent="0.35">
      <c r="A2" s="249" t="s">
        <v>197</v>
      </c>
      <c r="B2" s="249" t="s">
        <v>195</v>
      </c>
      <c r="C2" s="249" t="s">
        <v>196</v>
      </c>
      <c r="D2" s="248" t="s">
        <v>194</v>
      </c>
      <c r="E2" s="249" t="s">
        <v>198</v>
      </c>
      <c r="F2" s="250" t="s">
        <v>199</v>
      </c>
      <c r="G2" s="533" t="s">
        <v>187</v>
      </c>
      <c r="H2" s="534" t="s">
        <v>193</v>
      </c>
      <c r="I2" s="535" t="s">
        <v>185</v>
      </c>
      <c r="J2" s="251" t="s">
        <v>200</v>
      </c>
    </row>
    <row r="3" spans="1:10" x14ac:dyDescent="0.3">
      <c r="A3" s="16"/>
      <c r="B3" s="16"/>
      <c r="C3" s="15"/>
      <c r="D3" s="21" t="s">
        <v>135</v>
      </c>
      <c r="E3" s="15"/>
      <c r="F3" s="151"/>
      <c r="G3" s="72"/>
      <c r="H3" s="73"/>
      <c r="I3" s="97"/>
      <c r="J3" s="63"/>
    </row>
    <row r="4" spans="1:10" x14ac:dyDescent="0.3">
      <c r="A4" s="16"/>
      <c r="B4" s="16"/>
      <c r="C4" s="15"/>
      <c r="D4" s="21"/>
      <c r="E4" s="15"/>
      <c r="F4" s="151"/>
      <c r="G4" s="72"/>
      <c r="H4" s="73"/>
      <c r="I4" s="97"/>
      <c r="J4" s="63"/>
    </row>
    <row r="5" spans="1:10" x14ac:dyDescent="0.3">
      <c r="A5" s="16"/>
      <c r="B5" s="16"/>
      <c r="C5" s="15"/>
      <c r="D5" s="21"/>
      <c r="E5" s="15"/>
      <c r="F5" s="151"/>
      <c r="G5" s="72"/>
      <c r="H5" s="73"/>
      <c r="I5" s="97"/>
      <c r="J5" s="63"/>
    </row>
    <row r="6" spans="1:10" x14ac:dyDescent="0.3">
      <c r="A6" s="16"/>
      <c r="B6" s="16"/>
      <c r="C6" s="15"/>
      <c r="D6" s="21"/>
      <c r="E6" s="15"/>
      <c r="F6" s="151"/>
      <c r="G6" s="72"/>
      <c r="H6" s="73"/>
      <c r="I6" s="97"/>
      <c r="J6" s="63"/>
    </row>
    <row r="7" spans="1:10" x14ac:dyDescent="0.3">
      <c r="A7" s="16"/>
      <c r="B7" s="16"/>
      <c r="C7" s="15"/>
      <c r="D7" s="21"/>
      <c r="E7" s="15"/>
      <c r="F7" s="151"/>
      <c r="G7" s="72"/>
      <c r="H7" s="73"/>
      <c r="I7" s="97"/>
      <c r="J7" s="63"/>
    </row>
    <row r="8" spans="1:10" x14ac:dyDescent="0.3">
      <c r="A8" s="16"/>
      <c r="B8" s="16"/>
      <c r="C8" s="15"/>
      <c r="D8" s="21"/>
      <c r="E8" s="15"/>
      <c r="F8" s="151"/>
      <c r="G8" s="72"/>
      <c r="H8" s="73"/>
      <c r="I8" s="97"/>
      <c r="J8" s="63"/>
    </row>
    <row r="9" spans="1:10" x14ac:dyDescent="0.3">
      <c r="A9" s="16"/>
      <c r="B9" s="16"/>
      <c r="C9" s="15"/>
      <c r="D9" s="21"/>
      <c r="E9" s="15"/>
      <c r="F9" s="151"/>
      <c r="G9" s="72"/>
      <c r="H9" s="73"/>
      <c r="I9" s="97"/>
      <c r="J9" s="63"/>
    </row>
    <row r="10" spans="1:10" x14ac:dyDescent="0.3">
      <c r="A10" s="16"/>
      <c r="B10" s="16"/>
      <c r="C10" s="15"/>
      <c r="D10" s="21"/>
      <c r="E10" s="15"/>
      <c r="F10" s="151"/>
      <c r="G10" s="72"/>
      <c r="H10" s="73"/>
      <c r="I10" s="97"/>
      <c r="J10" s="63"/>
    </row>
    <row r="11" spans="1:10" x14ac:dyDescent="0.3">
      <c r="A11" s="16"/>
      <c r="B11" s="16"/>
      <c r="C11" s="15"/>
      <c r="D11" s="21"/>
      <c r="E11" s="15"/>
      <c r="F11" s="151"/>
      <c r="G11" s="72"/>
      <c r="H11" s="73"/>
      <c r="I11" s="97"/>
      <c r="J11" s="63"/>
    </row>
    <row r="12" spans="1:10" x14ac:dyDescent="0.3">
      <c r="A12" s="16"/>
      <c r="B12" s="16"/>
      <c r="C12" s="15"/>
      <c r="D12" s="21"/>
      <c r="E12" s="15"/>
      <c r="F12" s="151"/>
      <c r="G12" s="72"/>
      <c r="H12" s="73"/>
      <c r="I12" s="97"/>
      <c r="J12" s="63"/>
    </row>
    <row r="13" spans="1:10" x14ac:dyDescent="0.3">
      <c r="A13" s="16"/>
      <c r="B13" s="16"/>
      <c r="C13" s="15"/>
      <c r="D13" s="21"/>
      <c r="E13" s="15"/>
      <c r="F13" s="151"/>
      <c r="G13" s="72"/>
      <c r="H13" s="73"/>
      <c r="I13" s="97"/>
      <c r="J13" s="63"/>
    </row>
    <row r="14" spans="1:10" x14ac:dyDescent="0.3">
      <c r="A14" s="16"/>
      <c r="B14" s="16"/>
      <c r="C14" s="15"/>
      <c r="D14" s="21"/>
      <c r="E14" s="15"/>
      <c r="F14" s="151"/>
      <c r="G14" s="72"/>
      <c r="H14" s="73"/>
      <c r="I14" s="97"/>
      <c r="J14" s="63"/>
    </row>
    <row r="15" spans="1:10" x14ac:dyDescent="0.3">
      <c r="A15" s="16"/>
      <c r="B15" s="16"/>
      <c r="C15" s="15"/>
      <c r="D15" s="21"/>
      <c r="E15" s="15"/>
      <c r="F15" s="151"/>
      <c r="G15" s="72"/>
      <c r="H15" s="73"/>
      <c r="I15" s="97"/>
      <c r="J15" s="63"/>
    </row>
    <row r="16" spans="1:10" x14ac:dyDescent="0.3">
      <c r="A16" s="16"/>
      <c r="B16" s="16"/>
      <c r="C16" s="15"/>
      <c r="D16" s="21"/>
      <c r="E16" s="15"/>
      <c r="F16" s="151"/>
      <c r="G16" s="72"/>
      <c r="H16" s="73"/>
      <c r="I16" s="97"/>
      <c r="J16" s="63"/>
    </row>
    <row r="17" spans="1:10" x14ac:dyDescent="0.3">
      <c r="A17" s="16"/>
      <c r="B17" s="16"/>
      <c r="C17" s="15"/>
      <c r="D17" s="21"/>
      <c r="E17" s="15"/>
      <c r="F17" s="151"/>
      <c r="G17" s="72"/>
      <c r="H17" s="73"/>
      <c r="I17" s="97"/>
      <c r="J17" s="63"/>
    </row>
    <row r="18" spans="1:10" x14ac:dyDescent="0.3">
      <c r="A18" s="16"/>
      <c r="B18" s="16"/>
      <c r="C18" s="15"/>
      <c r="D18" s="21"/>
      <c r="E18" s="15"/>
      <c r="F18" s="151"/>
      <c r="G18" s="72"/>
      <c r="H18" s="73"/>
      <c r="I18" s="97"/>
      <c r="J18" s="63"/>
    </row>
    <row r="19" spans="1:10" x14ac:dyDescent="0.3">
      <c r="A19" s="16"/>
      <c r="B19" s="16"/>
      <c r="C19" s="15"/>
      <c r="D19" s="21"/>
      <c r="E19" s="15"/>
      <c r="F19" s="151"/>
      <c r="G19" s="72"/>
      <c r="H19" s="73"/>
      <c r="I19" s="97"/>
      <c r="J19" s="63"/>
    </row>
    <row r="20" spans="1:10" x14ac:dyDescent="0.3">
      <c r="A20" s="16"/>
      <c r="B20" s="16"/>
      <c r="C20" s="15"/>
      <c r="D20" s="21"/>
      <c r="E20" s="15"/>
      <c r="F20" s="151"/>
      <c r="G20" s="72"/>
      <c r="H20" s="73"/>
      <c r="I20" s="97"/>
      <c r="J20" s="63"/>
    </row>
    <row r="21" spans="1:10" x14ac:dyDescent="0.3">
      <c r="A21" s="16"/>
      <c r="B21" s="16"/>
      <c r="C21" s="15"/>
      <c r="D21" s="21"/>
      <c r="E21" s="15"/>
      <c r="F21" s="151"/>
      <c r="G21" s="72"/>
      <c r="H21" s="73"/>
      <c r="I21" s="97"/>
      <c r="J21" s="63"/>
    </row>
    <row r="22" spans="1:10" x14ac:dyDescent="0.3">
      <c r="A22" s="16"/>
      <c r="B22" s="16"/>
      <c r="C22" s="15"/>
      <c r="D22" s="21"/>
      <c r="E22" s="15"/>
      <c r="F22" s="151"/>
      <c r="G22" s="72"/>
      <c r="H22" s="73"/>
      <c r="I22" s="97"/>
      <c r="J22" s="63"/>
    </row>
    <row r="23" spans="1:10" x14ac:dyDescent="0.3">
      <c r="A23" s="16"/>
      <c r="B23" s="16"/>
      <c r="C23" s="15"/>
      <c r="D23" s="21"/>
      <c r="E23" s="15"/>
      <c r="F23" s="151"/>
      <c r="G23" s="72"/>
      <c r="H23" s="73"/>
      <c r="I23" s="97"/>
      <c r="J23" s="63"/>
    </row>
    <row r="24" spans="1:10" x14ac:dyDescent="0.3">
      <c r="A24" s="16"/>
      <c r="B24" s="16"/>
      <c r="C24" s="15"/>
      <c r="D24" s="21"/>
      <c r="E24" s="15"/>
      <c r="F24" s="151"/>
      <c r="G24" s="72"/>
      <c r="H24" s="73"/>
      <c r="I24" s="97"/>
      <c r="J24" s="63"/>
    </row>
    <row r="25" spans="1:10" x14ac:dyDescent="0.3">
      <c r="A25" s="16"/>
      <c r="B25" s="16"/>
      <c r="C25" s="15"/>
      <c r="D25" s="21"/>
      <c r="E25" s="15"/>
      <c r="F25" s="151"/>
      <c r="G25" s="72"/>
      <c r="H25" s="73"/>
      <c r="I25" s="97"/>
      <c r="J25" s="63"/>
    </row>
    <row r="26" spans="1:10" x14ac:dyDescent="0.3">
      <c r="A26" s="16"/>
      <c r="B26" s="16"/>
      <c r="C26" s="15"/>
      <c r="D26" s="21"/>
      <c r="E26" s="15"/>
      <c r="F26" s="151"/>
      <c r="G26" s="72"/>
      <c r="H26" s="73"/>
      <c r="I26" s="97"/>
      <c r="J26" s="63"/>
    </row>
    <row r="27" spans="1:10" x14ac:dyDescent="0.3">
      <c r="A27" s="16"/>
      <c r="B27" s="16"/>
      <c r="C27" s="15"/>
      <c r="D27" s="21"/>
      <c r="E27" s="15"/>
      <c r="F27" s="151"/>
      <c r="G27" s="72"/>
      <c r="H27" s="73"/>
      <c r="I27" s="97"/>
      <c r="J27" s="63"/>
    </row>
    <row r="28" spans="1:10" x14ac:dyDescent="0.3">
      <c r="A28" s="16"/>
      <c r="B28" s="16"/>
      <c r="C28" s="15"/>
      <c r="D28" s="21"/>
      <c r="E28" s="15"/>
      <c r="F28" s="151"/>
      <c r="G28" s="72"/>
      <c r="H28" s="73"/>
      <c r="I28" s="97"/>
      <c r="J28" s="63"/>
    </row>
    <row r="29" spans="1:10" x14ac:dyDescent="0.3">
      <c r="A29" s="16"/>
      <c r="B29" s="16"/>
      <c r="C29" s="15"/>
      <c r="D29" s="21"/>
      <c r="E29" s="15"/>
      <c r="F29" s="151"/>
      <c r="G29" s="72"/>
      <c r="H29" s="73"/>
      <c r="I29" s="97"/>
      <c r="J29" s="63"/>
    </row>
    <row r="30" spans="1:10" x14ac:dyDescent="0.3">
      <c r="A30" s="16"/>
      <c r="B30" s="16"/>
      <c r="C30" s="15"/>
      <c r="D30" s="21"/>
      <c r="E30" s="15"/>
      <c r="F30" s="151"/>
      <c r="G30" s="72"/>
      <c r="H30" s="73"/>
      <c r="I30" s="97"/>
      <c r="J30" s="63"/>
    </row>
    <row r="31" spans="1:10" x14ac:dyDescent="0.3">
      <c r="A31" s="26"/>
      <c r="B31" s="26"/>
      <c r="C31" s="25"/>
      <c r="D31" s="24"/>
      <c r="E31" s="25"/>
      <c r="F31" s="246"/>
      <c r="G31" s="72"/>
      <c r="H31" s="73"/>
      <c r="I31" s="97"/>
      <c r="J31" s="64"/>
    </row>
    <row r="32" spans="1:10" x14ac:dyDescent="0.3">
      <c r="A32" s="536"/>
      <c r="B32" s="536"/>
      <c r="C32" s="537"/>
      <c r="D32" s="538"/>
      <c r="E32" s="537"/>
      <c r="F32" s="537"/>
      <c r="G32" s="539"/>
      <c r="H32" s="540"/>
      <c r="I32" s="541"/>
      <c r="J32" s="537"/>
    </row>
    <row r="33" spans="1:10" x14ac:dyDescent="0.3">
      <c r="A33" s="536"/>
      <c r="B33" s="536"/>
      <c r="C33" s="537"/>
      <c r="D33" s="538"/>
      <c r="E33" s="537"/>
      <c r="F33" s="537"/>
      <c r="G33" s="539"/>
      <c r="H33" s="540"/>
      <c r="I33" s="541"/>
      <c r="J33" s="537"/>
    </row>
    <row r="34" spans="1:10" x14ac:dyDescent="0.3">
      <c r="A34" s="536"/>
      <c r="B34" s="536"/>
      <c r="C34" s="537"/>
      <c r="D34" s="538"/>
      <c r="E34" s="537"/>
      <c r="F34" s="537"/>
      <c r="G34" s="539"/>
      <c r="H34" s="540"/>
      <c r="I34" s="541"/>
      <c r="J34" s="537"/>
    </row>
    <row r="35" spans="1:10" x14ac:dyDescent="0.3">
      <c r="A35" s="536"/>
      <c r="B35" s="536"/>
      <c r="C35" s="537"/>
      <c r="D35" s="538"/>
      <c r="E35" s="537"/>
      <c r="F35" s="537"/>
      <c r="G35" s="539"/>
      <c r="H35" s="540"/>
      <c r="I35" s="541"/>
      <c r="J35" s="537"/>
    </row>
    <row r="36" spans="1:10" x14ac:dyDescent="0.3">
      <c r="A36" s="536"/>
      <c r="B36" s="536"/>
      <c r="C36" s="537"/>
      <c r="D36" s="538"/>
      <c r="E36" s="537"/>
      <c r="F36" s="537"/>
      <c r="G36" s="539"/>
      <c r="H36" s="540"/>
      <c r="I36" s="541"/>
      <c r="J36" s="537"/>
    </row>
    <row r="37" spans="1:10" x14ac:dyDescent="0.3">
      <c r="A37" s="536"/>
      <c r="B37" s="536"/>
      <c r="C37" s="537"/>
      <c r="D37" s="538"/>
      <c r="E37" s="537"/>
      <c r="F37" s="537"/>
      <c r="G37" s="539"/>
      <c r="H37" s="540"/>
      <c r="I37" s="541"/>
      <c r="J37" s="537"/>
    </row>
    <row r="38" spans="1:10" x14ac:dyDescent="0.3">
      <c r="A38" s="536"/>
      <c r="B38" s="536"/>
      <c r="C38" s="537"/>
      <c r="D38" s="538"/>
      <c r="E38" s="537"/>
      <c r="F38" s="537"/>
      <c r="G38" s="539"/>
      <c r="H38" s="540"/>
      <c r="I38" s="541"/>
      <c r="J38" s="537"/>
    </row>
    <row r="39" spans="1:10" x14ac:dyDescent="0.3">
      <c r="A39" s="536"/>
      <c r="B39" s="536"/>
      <c r="C39" s="537"/>
      <c r="D39" s="538"/>
      <c r="E39" s="537"/>
      <c r="F39" s="537"/>
      <c r="G39" s="539"/>
      <c r="H39" s="540"/>
      <c r="I39" s="541"/>
      <c r="J39" s="537"/>
    </row>
    <row r="40" spans="1:10" x14ac:dyDescent="0.3">
      <c r="A40" s="536"/>
      <c r="B40" s="536"/>
      <c r="C40" s="537"/>
      <c r="D40" s="538"/>
      <c r="E40" s="537"/>
      <c r="F40" s="537"/>
      <c r="G40" s="539"/>
      <c r="H40" s="540"/>
      <c r="I40" s="541"/>
      <c r="J40" s="537"/>
    </row>
    <row r="41" spans="1:10" x14ac:dyDescent="0.3">
      <c r="A41" s="536"/>
      <c r="B41" s="536"/>
      <c r="C41" s="537"/>
      <c r="D41" s="538"/>
      <c r="E41" s="537"/>
      <c r="F41" s="537"/>
      <c r="G41" s="539"/>
      <c r="H41" s="540"/>
      <c r="I41" s="541"/>
      <c r="J41" s="537"/>
    </row>
    <row r="42" spans="1:10" x14ac:dyDescent="0.3">
      <c r="A42" s="536"/>
      <c r="B42" s="536"/>
      <c r="C42" s="537"/>
      <c r="D42" s="538"/>
      <c r="E42" s="537"/>
      <c r="F42" s="537"/>
      <c r="G42" s="539"/>
      <c r="H42" s="540"/>
      <c r="I42" s="541"/>
      <c r="J42" s="537"/>
    </row>
    <row r="43" spans="1:10" x14ac:dyDescent="0.3">
      <c r="A43" s="536"/>
      <c r="B43" s="536"/>
      <c r="C43" s="537"/>
      <c r="D43" s="538"/>
      <c r="E43" s="537"/>
      <c r="F43" s="537"/>
      <c r="G43" s="539"/>
      <c r="H43" s="540"/>
      <c r="I43" s="541"/>
      <c r="J43" s="537"/>
    </row>
    <row r="44" spans="1:10" x14ac:dyDescent="0.3">
      <c r="A44" s="536"/>
      <c r="B44" s="536"/>
      <c r="C44" s="537"/>
      <c r="D44" s="538"/>
      <c r="E44" s="537"/>
      <c r="F44" s="537"/>
      <c r="G44" s="539"/>
      <c r="H44" s="540"/>
      <c r="I44" s="541"/>
      <c r="J44" s="537"/>
    </row>
    <row r="45" spans="1:10" x14ac:dyDescent="0.3">
      <c r="A45" s="536"/>
      <c r="B45" s="536"/>
      <c r="C45" s="537"/>
      <c r="D45" s="538"/>
      <c r="E45" s="537"/>
      <c r="F45" s="537"/>
      <c r="G45" s="539"/>
      <c r="H45" s="540"/>
      <c r="I45" s="541"/>
      <c r="J45" s="537"/>
    </row>
    <row r="46" spans="1:10" x14ac:dyDescent="0.3">
      <c r="A46" s="536"/>
      <c r="B46" s="536"/>
      <c r="C46" s="537"/>
      <c r="D46" s="538"/>
      <c r="E46" s="537"/>
      <c r="F46" s="537"/>
      <c r="G46" s="539"/>
      <c r="H46" s="540"/>
      <c r="I46" s="541"/>
      <c r="J46" s="537"/>
    </row>
    <row r="47" spans="1:10" x14ac:dyDescent="0.3">
      <c r="A47" s="536"/>
      <c r="B47" s="536"/>
      <c r="C47" s="537"/>
      <c r="D47" s="538"/>
      <c r="E47" s="537"/>
      <c r="F47" s="537"/>
      <c r="G47" s="539"/>
      <c r="H47" s="540"/>
      <c r="I47" s="541"/>
      <c r="J47" s="537"/>
    </row>
    <row r="48" spans="1:10" x14ac:dyDescent="0.3">
      <c r="A48" s="536"/>
      <c r="B48" s="536"/>
      <c r="C48" s="537"/>
      <c r="D48" s="538"/>
      <c r="E48" s="537"/>
      <c r="F48" s="537"/>
      <c r="G48" s="539"/>
      <c r="H48" s="540"/>
      <c r="I48" s="541"/>
      <c r="J48" s="537"/>
    </row>
    <row r="49" spans="1:10" x14ac:dyDescent="0.3">
      <c r="A49" s="536"/>
      <c r="B49" s="536"/>
      <c r="C49" s="537"/>
      <c r="D49" s="538"/>
      <c r="E49" s="537"/>
      <c r="F49" s="537"/>
      <c r="G49" s="539"/>
      <c r="H49" s="540"/>
      <c r="I49" s="541"/>
      <c r="J49" s="537"/>
    </row>
    <row r="50" spans="1:10" x14ac:dyDescent="0.3">
      <c r="A50" s="536"/>
      <c r="B50" s="536"/>
      <c r="C50" s="537"/>
      <c r="D50" s="538"/>
      <c r="E50" s="537"/>
      <c r="F50" s="537"/>
      <c r="G50" s="539"/>
      <c r="H50" s="540"/>
      <c r="I50" s="541"/>
      <c r="J50" s="537"/>
    </row>
    <row r="51" spans="1:10" x14ac:dyDescent="0.3">
      <c r="A51" s="536"/>
      <c r="B51" s="536"/>
      <c r="C51" s="537"/>
      <c r="D51" s="538"/>
      <c r="E51" s="537"/>
      <c r="F51" s="537"/>
      <c r="G51" s="539"/>
      <c r="H51" s="540"/>
      <c r="I51" s="541"/>
      <c r="J51" s="537"/>
    </row>
    <row r="52" spans="1:10" x14ac:dyDescent="0.3">
      <c r="A52" s="536"/>
      <c r="B52" s="536"/>
      <c r="C52" s="537"/>
      <c r="D52" s="538"/>
      <c r="E52" s="537"/>
      <c r="F52" s="537"/>
      <c r="G52" s="539"/>
      <c r="H52" s="540"/>
      <c r="I52" s="541"/>
      <c r="J52" s="537"/>
    </row>
    <row r="53" spans="1:10" x14ac:dyDescent="0.3">
      <c r="A53" s="536"/>
      <c r="B53" s="536"/>
      <c r="C53" s="537"/>
      <c r="D53" s="538"/>
      <c r="E53" s="537"/>
      <c r="F53" s="537"/>
      <c r="G53" s="539"/>
      <c r="H53" s="540"/>
      <c r="I53" s="541"/>
      <c r="J53" s="537"/>
    </row>
    <row r="54" spans="1:10" x14ac:dyDescent="0.3">
      <c r="A54" s="536"/>
      <c r="B54" s="536"/>
      <c r="C54" s="537"/>
      <c r="D54" s="538"/>
      <c r="E54" s="537"/>
      <c r="F54" s="537"/>
      <c r="G54" s="539"/>
      <c r="H54" s="540"/>
      <c r="I54" s="541"/>
      <c r="J54" s="537"/>
    </row>
    <row r="55" spans="1:10" x14ac:dyDescent="0.3">
      <c r="A55" s="536"/>
      <c r="B55" s="536"/>
      <c r="C55" s="537"/>
      <c r="D55" s="538"/>
      <c r="E55" s="537"/>
      <c r="F55" s="537"/>
      <c r="G55" s="539"/>
      <c r="H55" s="540"/>
      <c r="I55" s="541"/>
      <c r="J55" s="537"/>
    </row>
    <row r="56" spans="1:10" x14ac:dyDescent="0.3">
      <c r="A56" s="536"/>
      <c r="B56" s="536"/>
      <c r="C56" s="537"/>
      <c r="D56" s="538"/>
      <c r="E56" s="537"/>
      <c r="F56" s="537"/>
      <c r="G56" s="539"/>
      <c r="H56" s="540"/>
      <c r="I56" s="541"/>
      <c r="J56" s="537"/>
    </row>
    <row r="57" spans="1:10" x14ac:dyDescent="0.3">
      <c r="A57" s="536"/>
      <c r="B57" s="536"/>
      <c r="C57" s="537"/>
      <c r="D57" s="538"/>
      <c r="E57" s="537"/>
      <c r="F57" s="537"/>
      <c r="G57" s="539"/>
      <c r="H57" s="540"/>
      <c r="I57" s="541"/>
      <c r="J57" s="537"/>
    </row>
    <row r="58" spans="1:10" x14ac:dyDescent="0.3">
      <c r="A58" s="536"/>
      <c r="B58" s="536"/>
      <c r="C58" s="537"/>
      <c r="D58" s="538"/>
      <c r="E58" s="537"/>
      <c r="F58" s="537"/>
      <c r="G58" s="539"/>
      <c r="H58" s="540"/>
      <c r="I58" s="541"/>
      <c r="J58" s="537"/>
    </row>
    <row r="59" spans="1:10" x14ac:dyDescent="0.3">
      <c r="A59" s="536"/>
      <c r="B59" s="536"/>
      <c r="C59" s="537"/>
      <c r="D59" s="538"/>
      <c r="E59" s="537"/>
      <c r="F59" s="537"/>
      <c r="G59" s="539"/>
      <c r="H59" s="540"/>
      <c r="I59" s="541"/>
      <c r="J59" s="537"/>
    </row>
    <row r="60" spans="1:10" x14ac:dyDescent="0.3">
      <c r="A60" s="536"/>
      <c r="B60" s="536"/>
      <c r="C60" s="537"/>
      <c r="D60" s="538"/>
      <c r="E60" s="537"/>
      <c r="F60" s="537"/>
      <c r="G60" s="539"/>
      <c r="H60" s="540"/>
      <c r="I60" s="541"/>
      <c r="J60" s="537"/>
    </row>
    <row r="61" spans="1:10" x14ac:dyDescent="0.3">
      <c r="A61" s="536"/>
      <c r="B61" s="536"/>
      <c r="C61" s="537"/>
      <c r="D61" s="538"/>
      <c r="E61" s="537"/>
      <c r="F61" s="537"/>
      <c r="G61" s="539"/>
      <c r="H61" s="540"/>
      <c r="I61" s="541"/>
      <c r="J61" s="537"/>
    </row>
    <row r="62" spans="1:10" x14ac:dyDescent="0.3">
      <c r="A62" s="536"/>
      <c r="B62" s="536"/>
      <c r="C62" s="537"/>
      <c r="D62" s="538"/>
      <c r="E62" s="537"/>
      <c r="F62" s="537"/>
      <c r="G62" s="539"/>
      <c r="H62" s="540"/>
      <c r="I62" s="541"/>
      <c r="J62" s="537"/>
    </row>
    <row r="63" spans="1:10" x14ac:dyDescent="0.3">
      <c r="A63" s="536"/>
      <c r="B63" s="536"/>
      <c r="C63" s="537"/>
      <c r="D63" s="538"/>
      <c r="E63" s="537"/>
      <c r="F63" s="537"/>
      <c r="G63" s="539"/>
      <c r="H63" s="540"/>
      <c r="I63" s="541"/>
      <c r="J63" s="537"/>
    </row>
    <row r="64" spans="1:10" x14ac:dyDescent="0.3">
      <c r="A64" s="536"/>
      <c r="B64" s="536"/>
      <c r="C64" s="537"/>
      <c r="D64" s="538"/>
      <c r="E64" s="537"/>
      <c r="F64" s="537"/>
      <c r="G64" s="539"/>
      <c r="H64" s="540"/>
      <c r="I64" s="541"/>
      <c r="J64" s="537"/>
    </row>
    <row r="65" spans="1:10" x14ac:dyDescent="0.3">
      <c r="A65" s="536"/>
      <c r="B65" s="536"/>
      <c r="C65" s="537"/>
      <c r="D65" s="538"/>
      <c r="E65" s="537"/>
      <c r="F65" s="537"/>
      <c r="G65" s="539"/>
      <c r="H65" s="540"/>
      <c r="I65" s="541"/>
      <c r="J65" s="537"/>
    </row>
    <row r="66" spans="1:10" x14ac:dyDescent="0.3">
      <c r="A66" s="536"/>
      <c r="B66" s="536"/>
      <c r="C66" s="537"/>
      <c r="D66" s="538"/>
      <c r="E66" s="537"/>
      <c r="F66" s="537"/>
      <c r="G66" s="539"/>
      <c r="H66" s="540"/>
      <c r="I66" s="541"/>
      <c r="J66" s="537"/>
    </row>
    <row r="67" spans="1:10" x14ac:dyDescent="0.3">
      <c r="A67" s="536"/>
      <c r="B67" s="536"/>
      <c r="C67" s="537"/>
      <c r="D67" s="538"/>
      <c r="E67" s="537"/>
      <c r="F67" s="537"/>
      <c r="G67" s="539"/>
      <c r="H67" s="540"/>
      <c r="I67" s="541"/>
      <c r="J67" s="537"/>
    </row>
    <row r="68" spans="1:10" x14ac:dyDescent="0.3">
      <c r="A68" s="536"/>
      <c r="B68" s="536"/>
      <c r="C68" s="537"/>
      <c r="D68" s="538"/>
      <c r="E68" s="537"/>
      <c r="F68" s="537"/>
      <c r="G68" s="539"/>
      <c r="H68" s="540"/>
      <c r="I68" s="541"/>
      <c r="J68" s="537"/>
    </row>
    <row r="69" spans="1:10" x14ac:dyDescent="0.3">
      <c r="A69" s="536"/>
      <c r="B69" s="536"/>
      <c r="C69" s="537"/>
      <c r="D69" s="538"/>
      <c r="E69" s="537"/>
      <c r="F69" s="537"/>
      <c r="G69" s="539"/>
      <c r="H69" s="540"/>
      <c r="I69" s="541"/>
      <c r="J69" s="537"/>
    </row>
    <row r="70" spans="1:10" x14ac:dyDescent="0.3">
      <c r="A70" s="536"/>
      <c r="B70" s="536"/>
      <c r="C70" s="537"/>
      <c r="D70" s="538"/>
      <c r="E70" s="537"/>
      <c r="F70" s="537"/>
      <c r="G70" s="539"/>
      <c r="H70" s="540"/>
      <c r="I70" s="541"/>
      <c r="J70" s="537"/>
    </row>
    <row r="71" spans="1:10" x14ac:dyDescent="0.3">
      <c r="A71" s="536"/>
      <c r="B71" s="536"/>
      <c r="C71" s="537"/>
      <c r="D71" s="538"/>
      <c r="E71" s="537"/>
      <c r="F71" s="537"/>
      <c r="G71" s="539"/>
      <c r="H71" s="540"/>
      <c r="I71" s="541"/>
      <c r="J71" s="537"/>
    </row>
    <row r="72" spans="1:10" x14ac:dyDescent="0.3">
      <c r="A72" s="536"/>
      <c r="B72" s="536"/>
      <c r="C72" s="537"/>
      <c r="D72" s="538"/>
      <c r="E72" s="537"/>
      <c r="F72" s="537"/>
      <c r="G72" s="539"/>
      <c r="H72" s="540"/>
      <c r="I72" s="541"/>
      <c r="J72" s="537"/>
    </row>
    <row r="73" spans="1:10" x14ac:dyDescent="0.3">
      <c r="A73" s="536"/>
      <c r="B73" s="536"/>
      <c r="C73" s="537"/>
      <c r="D73" s="538"/>
      <c r="E73" s="537"/>
      <c r="F73" s="537"/>
      <c r="G73" s="539"/>
      <c r="H73" s="540"/>
      <c r="I73" s="541"/>
      <c r="J73" s="537"/>
    </row>
    <row r="74" spans="1:10" x14ac:dyDescent="0.3">
      <c r="A74" s="536"/>
      <c r="B74" s="536"/>
      <c r="C74" s="537"/>
      <c r="D74" s="538"/>
      <c r="E74" s="537"/>
      <c r="F74" s="537"/>
      <c r="G74" s="539"/>
      <c r="H74" s="540"/>
      <c r="I74" s="541"/>
      <c r="J74" s="537"/>
    </row>
    <row r="75" spans="1:10" x14ac:dyDescent="0.3">
      <c r="A75" s="536"/>
      <c r="B75" s="536"/>
      <c r="C75" s="537"/>
      <c r="D75" s="538"/>
      <c r="E75" s="537"/>
      <c r="F75" s="537"/>
      <c r="G75" s="539"/>
      <c r="H75" s="540"/>
      <c r="I75" s="541"/>
      <c r="J75" s="537"/>
    </row>
    <row r="76" spans="1:10" x14ac:dyDescent="0.3">
      <c r="A76" s="536"/>
      <c r="B76" s="536"/>
      <c r="C76" s="537"/>
      <c r="D76" s="538"/>
      <c r="E76" s="537"/>
      <c r="F76" s="537"/>
      <c r="G76" s="539"/>
      <c r="H76" s="540"/>
      <c r="I76" s="541"/>
      <c r="J76" s="537"/>
    </row>
    <row r="77" spans="1:10" x14ac:dyDescent="0.3">
      <c r="A77" s="536"/>
      <c r="B77" s="536"/>
      <c r="C77" s="537"/>
      <c r="D77" s="538"/>
      <c r="E77" s="537"/>
      <c r="F77" s="537"/>
      <c r="G77" s="539"/>
      <c r="H77" s="540"/>
      <c r="I77" s="541"/>
      <c r="J77" s="537"/>
    </row>
    <row r="78" spans="1:10" x14ac:dyDescent="0.3">
      <c r="A78" s="536"/>
      <c r="B78" s="536"/>
      <c r="C78" s="537"/>
      <c r="D78" s="538"/>
      <c r="E78" s="537"/>
      <c r="F78" s="537"/>
      <c r="G78" s="539"/>
      <c r="H78" s="540"/>
      <c r="I78" s="541"/>
      <c r="J78" s="537"/>
    </row>
    <row r="79" spans="1:10" x14ac:dyDescent="0.3">
      <c r="A79" s="536"/>
      <c r="B79" s="536"/>
      <c r="C79" s="537"/>
      <c r="D79" s="538"/>
      <c r="E79" s="537"/>
      <c r="F79" s="537"/>
      <c r="G79" s="539"/>
      <c r="H79" s="540"/>
      <c r="I79" s="541"/>
      <c r="J79" s="537"/>
    </row>
    <row r="80" spans="1:10" x14ac:dyDescent="0.3">
      <c r="A80" s="536"/>
      <c r="B80" s="536"/>
      <c r="C80" s="537"/>
      <c r="D80" s="538"/>
      <c r="E80" s="537"/>
      <c r="F80" s="537"/>
      <c r="G80" s="539"/>
      <c r="H80" s="540"/>
      <c r="I80" s="541"/>
      <c r="J80" s="537"/>
    </row>
    <row r="81" spans="1:10" x14ac:dyDescent="0.3">
      <c r="A81" s="536"/>
      <c r="B81" s="536"/>
      <c r="C81" s="537"/>
      <c r="D81" s="538"/>
      <c r="E81" s="537"/>
      <c r="F81" s="537"/>
      <c r="G81" s="539"/>
      <c r="H81" s="540"/>
      <c r="I81" s="541"/>
      <c r="J81" s="537"/>
    </row>
    <row r="82" spans="1:10" x14ac:dyDescent="0.3">
      <c r="A82" s="536"/>
      <c r="B82" s="536"/>
      <c r="C82" s="537"/>
      <c r="D82" s="538"/>
      <c r="E82" s="537"/>
      <c r="F82" s="537"/>
      <c r="G82" s="539"/>
      <c r="H82" s="540"/>
      <c r="I82" s="541"/>
      <c r="J82" s="537"/>
    </row>
    <row r="83" spans="1:10" x14ac:dyDescent="0.3">
      <c r="A83" s="536"/>
      <c r="B83" s="536"/>
      <c r="C83" s="537"/>
      <c r="D83" s="538"/>
      <c r="E83" s="537"/>
      <c r="F83" s="537"/>
      <c r="G83" s="539"/>
      <c r="H83" s="540"/>
      <c r="I83" s="541"/>
      <c r="J83" s="537"/>
    </row>
    <row r="84" spans="1:10" x14ac:dyDescent="0.3">
      <c r="A84" s="536"/>
      <c r="B84" s="536"/>
      <c r="C84" s="537"/>
      <c r="D84" s="538"/>
      <c r="E84" s="537"/>
      <c r="F84" s="537"/>
      <c r="G84" s="539"/>
      <c r="H84" s="540"/>
      <c r="I84" s="541"/>
      <c r="J84" s="537"/>
    </row>
    <row r="85" spans="1:10" x14ac:dyDescent="0.3">
      <c r="A85" s="536"/>
      <c r="B85" s="536"/>
      <c r="C85" s="537"/>
      <c r="D85" s="538"/>
      <c r="E85" s="537"/>
      <c r="F85" s="537"/>
      <c r="G85" s="539"/>
      <c r="H85" s="540"/>
      <c r="I85" s="541"/>
      <c r="J85" s="537"/>
    </row>
    <row r="86" spans="1:10" x14ac:dyDescent="0.3">
      <c r="A86" s="536"/>
      <c r="B86" s="536"/>
      <c r="C86" s="537"/>
      <c r="D86" s="538"/>
      <c r="E86" s="537"/>
      <c r="F86" s="537"/>
      <c r="G86" s="539"/>
      <c r="H86" s="540"/>
      <c r="I86" s="541"/>
      <c r="J86" s="537"/>
    </row>
    <row r="87" spans="1:10" x14ac:dyDescent="0.3">
      <c r="A87" s="536"/>
      <c r="B87" s="536"/>
      <c r="C87" s="537"/>
      <c r="D87" s="538"/>
      <c r="E87" s="537"/>
      <c r="F87" s="537"/>
      <c r="G87" s="539"/>
      <c r="H87" s="540"/>
      <c r="I87" s="541"/>
      <c r="J87" s="537"/>
    </row>
    <row r="88" spans="1:10" x14ac:dyDescent="0.3">
      <c r="A88" s="536"/>
      <c r="B88" s="536"/>
      <c r="C88" s="537"/>
      <c r="D88" s="538"/>
      <c r="E88" s="537"/>
      <c r="F88" s="537"/>
      <c r="G88" s="539"/>
      <c r="H88" s="540"/>
      <c r="I88" s="541"/>
      <c r="J88" s="537"/>
    </row>
    <row r="89" spans="1:10" x14ac:dyDescent="0.3">
      <c r="A89" s="536"/>
      <c r="B89" s="536"/>
      <c r="C89" s="537"/>
      <c r="D89" s="538"/>
      <c r="E89" s="537"/>
      <c r="F89" s="537"/>
      <c r="G89" s="539"/>
      <c r="H89" s="540"/>
      <c r="I89" s="541"/>
      <c r="J89" s="537"/>
    </row>
    <row r="90" spans="1:10" x14ac:dyDescent="0.3">
      <c r="A90" s="536"/>
      <c r="B90" s="536"/>
      <c r="C90" s="537"/>
      <c r="D90" s="538"/>
      <c r="E90" s="537"/>
      <c r="F90" s="537"/>
      <c r="G90" s="539"/>
      <c r="H90" s="540"/>
      <c r="I90" s="541"/>
      <c r="J90" s="537"/>
    </row>
    <row r="91" spans="1:10" x14ac:dyDescent="0.3">
      <c r="A91" s="536"/>
      <c r="B91" s="536"/>
      <c r="C91" s="537"/>
      <c r="D91" s="538"/>
      <c r="E91" s="537"/>
      <c r="F91" s="537"/>
      <c r="G91" s="539"/>
      <c r="H91" s="540"/>
      <c r="I91" s="541"/>
      <c r="J91" s="537"/>
    </row>
    <row r="92" spans="1:10" x14ac:dyDescent="0.3">
      <c r="A92" s="536"/>
      <c r="B92" s="536"/>
      <c r="C92" s="537"/>
      <c r="D92" s="538"/>
      <c r="E92" s="537"/>
      <c r="F92" s="537"/>
      <c r="G92" s="539"/>
      <c r="H92" s="540"/>
      <c r="I92" s="541"/>
      <c r="J92" s="537"/>
    </row>
    <row r="93" spans="1:10" x14ac:dyDescent="0.3">
      <c r="A93" s="536"/>
      <c r="B93" s="536"/>
      <c r="C93" s="537"/>
      <c r="D93" s="538"/>
      <c r="E93" s="537"/>
      <c r="F93" s="537"/>
      <c r="G93" s="539"/>
      <c r="H93" s="540"/>
      <c r="I93" s="541"/>
      <c r="J93" s="537"/>
    </row>
    <row r="94" spans="1:10" x14ac:dyDescent="0.3">
      <c r="A94" s="536"/>
      <c r="B94" s="536"/>
      <c r="C94" s="537"/>
      <c r="D94" s="538"/>
      <c r="E94" s="537"/>
      <c r="F94" s="537"/>
      <c r="G94" s="539"/>
      <c r="H94" s="540"/>
      <c r="I94" s="541"/>
      <c r="J94" s="537"/>
    </row>
    <row r="95" spans="1:10" x14ac:dyDescent="0.3">
      <c r="A95" s="536"/>
      <c r="B95" s="536"/>
      <c r="C95" s="537"/>
      <c r="D95" s="538"/>
      <c r="E95" s="537"/>
      <c r="F95" s="537"/>
      <c r="G95" s="539"/>
      <c r="H95" s="540"/>
      <c r="I95" s="541"/>
      <c r="J95" s="537"/>
    </row>
    <row r="96" spans="1:10" x14ac:dyDescent="0.3">
      <c r="A96" s="536"/>
      <c r="B96" s="536"/>
      <c r="C96" s="537"/>
      <c r="D96" s="538"/>
      <c r="E96" s="537"/>
      <c r="F96" s="537"/>
      <c r="G96" s="539"/>
      <c r="H96" s="540"/>
      <c r="I96" s="541"/>
      <c r="J96" s="537"/>
    </row>
    <row r="97" spans="1:10" x14ac:dyDescent="0.3">
      <c r="A97" s="536"/>
      <c r="B97" s="536"/>
      <c r="C97" s="537"/>
      <c r="D97" s="538"/>
      <c r="E97" s="537"/>
      <c r="F97" s="537"/>
      <c r="G97" s="539"/>
      <c r="H97" s="540"/>
      <c r="I97" s="541"/>
      <c r="J97" s="537"/>
    </row>
    <row r="98" spans="1:10" x14ac:dyDescent="0.3">
      <c r="A98" s="536"/>
      <c r="B98" s="536"/>
      <c r="C98" s="537"/>
      <c r="D98" s="538"/>
      <c r="E98" s="537"/>
      <c r="F98" s="537"/>
      <c r="G98" s="539"/>
      <c r="H98" s="540"/>
      <c r="I98" s="541"/>
      <c r="J98" s="537"/>
    </row>
    <row r="99" spans="1:10" x14ac:dyDescent="0.3">
      <c r="A99" s="536"/>
      <c r="B99" s="536"/>
      <c r="C99" s="537"/>
      <c r="D99" s="538"/>
      <c r="E99" s="537"/>
      <c r="F99" s="537"/>
      <c r="G99" s="539"/>
      <c r="H99" s="540"/>
      <c r="I99" s="541"/>
      <c r="J99" s="537"/>
    </row>
    <row r="100" spans="1:10" x14ac:dyDescent="0.3">
      <c r="A100" s="536"/>
      <c r="B100" s="536"/>
      <c r="C100" s="537"/>
      <c r="D100" s="538"/>
      <c r="E100" s="537"/>
      <c r="F100" s="537"/>
      <c r="G100" s="539"/>
      <c r="H100" s="540"/>
      <c r="I100" s="541"/>
      <c r="J100" s="537"/>
    </row>
    <row r="101" spans="1:10" x14ac:dyDescent="0.3">
      <c r="A101" s="536"/>
      <c r="B101" s="536"/>
      <c r="C101" s="537"/>
      <c r="D101" s="538"/>
      <c r="E101" s="537"/>
      <c r="F101" s="537"/>
      <c r="G101" s="539"/>
      <c r="H101" s="540"/>
      <c r="I101" s="541"/>
      <c r="J101" s="537"/>
    </row>
    <row r="102" spans="1:10" x14ac:dyDescent="0.3">
      <c r="A102" s="536"/>
      <c r="B102" s="536"/>
      <c r="C102" s="537"/>
      <c r="D102" s="538"/>
      <c r="E102" s="537"/>
      <c r="F102" s="537"/>
      <c r="G102" s="539"/>
      <c r="H102" s="540"/>
      <c r="I102" s="541"/>
      <c r="J102" s="537"/>
    </row>
    <row r="103" spans="1:10" x14ac:dyDescent="0.3">
      <c r="A103" s="536"/>
      <c r="B103" s="536"/>
      <c r="C103" s="537"/>
      <c r="D103" s="538"/>
      <c r="E103" s="537"/>
      <c r="F103" s="537"/>
      <c r="G103" s="539"/>
      <c r="H103" s="540"/>
      <c r="I103" s="541"/>
      <c r="J103" s="537"/>
    </row>
    <row r="104" spans="1:10" x14ac:dyDescent="0.3">
      <c r="A104" s="536"/>
      <c r="B104" s="536"/>
      <c r="C104" s="537"/>
      <c r="D104" s="538"/>
      <c r="E104" s="537"/>
      <c r="F104" s="537"/>
      <c r="G104" s="539"/>
      <c r="H104" s="540"/>
      <c r="I104" s="541"/>
      <c r="J104" s="537"/>
    </row>
    <row r="105" spans="1:10" x14ac:dyDescent="0.3">
      <c r="A105" s="536"/>
      <c r="B105" s="536"/>
      <c r="C105" s="537"/>
      <c r="D105" s="538"/>
      <c r="E105" s="537"/>
      <c r="F105" s="537"/>
      <c r="G105" s="539"/>
      <c r="H105" s="540"/>
      <c r="I105" s="541"/>
      <c r="J105" s="537"/>
    </row>
    <row r="106" spans="1:10" x14ac:dyDescent="0.3">
      <c r="A106" s="536"/>
      <c r="B106" s="536"/>
      <c r="C106" s="537"/>
      <c r="D106" s="538"/>
      <c r="E106" s="537"/>
      <c r="F106" s="537"/>
      <c r="G106" s="539"/>
      <c r="H106" s="540"/>
      <c r="I106" s="541"/>
      <c r="J106" s="537"/>
    </row>
    <row r="107" spans="1:10" x14ac:dyDescent="0.3">
      <c r="A107" s="536"/>
      <c r="B107" s="536"/>
      <c r="C107" s="537"/>
      <c r="D107" s="538"/>
      <c r="E107" s="537"/>
      <c r="F107" s="537"/>
      <c r="G107" s="539"/>
      <c r="H107" s="540"/>
      <c r="I107" s="541"/>
      <c r="J107" s="537"/>
    </row>
    <row r="108" spans="1:10" x14ac:dyDescent="0.3">
      <c r="A108" s="536"/>
      <c r="B108" s="536"/>
      <c r="C108" s="537"/>
      <c r="D108" s="538"/>
      <c r="E108" s="537"/>
      <c r="F108" s="537"/>
      <c r="G108" s="539"/>
      <c r="H108" s="540"/>
      <c r="I108" s="541"/>
      <c r="J108" s="537"/>
    </row>
    <row r="109" spans="1:10" x14ac:dyDescent="0.3">
      <c r="A109" s="536"/>
      <c r="B109" s="536"/>
      <c r="C109" s="537"/>
      <c r="D109" s="538"/>
      <c r="E109" s="537"/>
      <c r="F109" s="537"/>
      <c r="G109" s="539"/>
      <c r="H109" s="540"/>
      <c r="I109" s="541"/>
      <c r="J109" s="537"/>
    </row>
    <row r="110" spans="1:10" x14ac:dyDescent="0.3">
      <c r="A110" s="536"/>
      <c r="B110" s="536"/>
      <c r="C110" s="537"/>
      <c r="D110" s="538"/>
      <c r="E110" s="537"/>
      <c r="F110" s="537"/>
      <c r="G110" s="539"/>
      <c r="H110" s="540"/>
      <c r="I110" s="541"/>
      <c r="J110" s="537"/>
    </row>
    <row r="111" spans="1:10" x14ac:dyDescent="0.3">
      <c r="A111" s="536"/>
      <c r="B111" s="536"/>
      <c r="C111" s="537"/>
      <c r="D111" s="538"/>
      <c r="E111" s="537"/>
      <c r="F111" s="537"/>
      <c r="G111" s="539"/>
      <c r="H111" s="540"/>
      <c r="I111" s="541"/>
      <c r="J111" s="537"/>
    </row>
    <row r="112" spans="1:10" x14ac:dyDescent="0.3">
      <c r="A112" s="536"/>
      <c r="B112" s="536"/>
      <c r="C112" s="537"/>
      <c r="D112" s="538"/>
      <c r="E112" s="537"/>
      <c r="F112" s="537"/>
      <c r="G112" s="539"/>
      <c r="H112" s="540"/>
      <c r="I112" s="541"/>
      <c r="J112" s="537"/>
    </row>
    <row r="113" spans="1:10" x14ac:dyDescent="0.3">
      <c r="A113" s="536"/>
      <c r="B113" s="536"/>
      <c r="C113" s="537"/>
      <c r="D113" s="538"/>
      <c r="E113" s="537"/>
      <c r="F113" s="537"/>
      <c r="G113" s="539"/>
      <c r="H113" s="540"/>
      <c r="I113" s="541"/>
      <c r="J113" s="537"/>
    </row>
    <row r="114" spans="1:10" x14ac:dyDescent="0.3">
      <c r="A114" s="536"/>
      <c r="B114" s="536"/>
      <c r="C114" s="537"/>
      <c r="D114" s="538"/>
      <c r="E114" s="537"/>
      <c r="F114" s="537"/>
      <c r="G114" s="539"/>
      <c r="H114" s="540"/>
      <c r="I114" s="541"/>
      <c r="J114" s="537"/>
    </row>
    <row r="115" spans="1:10" x14ac:dyDescent="0.3">
      <c r="A115" s="536"/>
      <c r="B115" s="536"/>
      <c r="C115" s="537"/>
      <c r="D115" s="538"/>
      <c r="E115" s="537"/>
      <c r="F115" s="537"/>
      <c r="G115" s="539"/>
      <c r="H115" s="540"/>
      <c r="I115" s="541"/>
      <c r="J115" s="537"/>
    </row>
    <row r="116" spans="1:10" x14ac:dyDescent="0.3">
      <c r="A116" s="536"/>
      <c r="B116" s="536"/>
      <c r="C116" s="537"/>
      <c r="D116" s="538"/>
      <c r="E116" s="537"/>
      <c r="F116" s="537"/>
      <c r="G116" s="539"/>
      <c r="H116" s="540"/>
      <c r="I116" s="541"/>
      <c r="J116" s="537"/>
    </row>
    <row r="117" spans="1:10" x14ac:dyDescent="0.3">
      <c r="A117" s="536"/>
      <c r="B117" s="536"/>
      <c r="C117" s="537"/>
      <c r="D117" s="538"/>
      <c r="E117" s="537"/>
      <c r="F117" s="537"/>
      <c r="G117" s="539"/>
      <c r="H117" s="540"/>
      <c r="I117" s="541"/>
      <c r="J117" s="537"/>
    </row>
    <row r="118" spans="1:10" x14ac:dyDescent="0.3">
      <c r="A118" s="536"/>
      <c r="B118" s="536"/>
      <c r="C118" s="537"/>
      <c r="D118" s="538"/>
      <c r="E118" s="537"/>
      <c r="F118" s="537"/>
      <c r="G118" s="539"/>
      <c r="H118" s="540"/>
      <c r="I118" s="541"/>
      <c r="J118" s="537"/>
    </row>
    <row r="119" spans="1:10" x14ac:dyDescent="0.3">
      <c r="A119" s="536"/>
      <c r="B119" s="536"/>
      <c r="C119" s="537"/>
      <c r="D119" s="538"/>
      <c r="E119" s="537"/>
      <c r="F119" s="537"/>
      <c r="G119" s="539"/>
      <c r="H119" s="540"/>
      <c r="I119" s="541"/>
      <c r="J119" s="537"/>
    </row>
    <row r="120" spans="1:10" x14ac:dyDescent="0.3">
      <c r="A120" s="536"/>
      <c r="B120" s="536"/>
      <c r="C120" s="537"/>
      <c r="D120" s="538"/>
      <c r="E120" s="537"/>
      <c r="F120" s="537"/>
      <c r="G120" s="539"/>
      <c r="H120" s="540"/>
      <c r="I120" s="541"/>
      <c r="J120" s="537"/>
    </row>
    <row r="121" spans="1:10" x14ac:dyDescent="0.3">
      <c r="A121" s="536"/>
      <c r="B121" s="536"/>
      <c r="C121" s="537"/>
      <c r="D121" s="538"/>
      <c r="E121" s="537"/>
      <c r="F121" s="537"/>
      <c r="G121" s="539"/>
      <c r="H121" s="540"/>
      <c r="I121" s="541"/>
      <c r="J121" s="537"/>
    </row>
    <row r="122" spans="1:10" x14ac:dyDescent="0.3">
      <c r="A122" s="536"/>
      <c r="B122" s="536"/>
      <c r="C122" s="537"/>
      <c r="D122" s="538"/>
      <c r="E122" s="537"/>
      <c r="F122" s="537"/>
      <c r="G122" s="539"/>
      <c r="H122" s="540"/>
      <c r="I122" s="541"/>
      <c r="J122" s="537"/>
    </row>
    <row r="123" spans="1:10" x14ac:dyDescent="0.3">
      <c r="A123" s="536"/>
      <c r="B123" s="536"/>
      <c r="C123" s="537"/>
      <c r="D123" s="538"/>
      <c r="E123" s="537"/>
      <c r="F123" s="537"/>
      <c r="G123" s="539"/>
      <c r="H123" s="540"/>
      <c r="I123" s="541"/>
      <c r="J123" s="537"/>
    </row>
    <row r="124" spans="1:10" x14ac:dyDescent="0.3">
      <c r="A124" s="536"/>
      <c r="B124" s="536"/>
      <c r="C124" s="537"/>
      <c r="D124" s="538"/>
      <c r="E124" s="537"/>
      <c r="F124" s="537"/>
      <c r="G124" s="539"/>
      <c r="H124" s="540"/>
      <c r="I124" s="541"/>
      <c r="J124" s="537"/>
    </row>
    <row r="125" spans="1:10" x14ac:dyDescent="0.3">
      <c r="A125" s="536"/>
      <c r="B125" s="536"/>
      <c r="C125" s="537"/>
      <c r="D125" s="538"/>
      <c r="E125" s="537"/>
      <c r="F125" s="537"/>
      <c r="G125" s="539"/>
      <c r="H125" s="540"/>
      <c r="I125" s="541"/>
      <c r="J125" s="537"/>
    </row>
    <row r="126" spans="1:10" x14ac:dyDescent="0.3">
      <c r="A126" s="536"/>
      <c r="B126" s="536"/>
      <c r="C126" s="537"/>
      <c r="D126" s="538"/>
      <c r="E126" s="537"/>
      <c r="F126" s="537"/>
      <c r="G126" s="539"/>
      <c r="H126" s="540"/>
      <c r="I126" s="541"/>
      <c r="J126" s="537"/>
    </row>
    <row r="127" spans="1:10" x14ac:dyDescent="0.3">
      <c r="A127" s="536"/>
      <c r="B127" s="536"/>
      <c r="C127" s="537"/>
      <c r="D127" s="538"/>
      <c r="E127" s="537"/>
      <c r="F127" s="537"/>
      <c r="G127" s="539"/>
      <c r="H127" s="540"/>
      <c r="I127" s="541"/>
      <c r="J127" s="537"/>
    </row>
    <row r="128" spans="1:10" x14ac:dyDescent="0.3">
      <c r="A128" s="536"/>
      <c r="B128" s="536"/>
      <c r="C128" s="537"/>
      <c r="D128" s="538"/>
      <c r="E128" s="537"/>
      <c r="F128" s="537"/>
      <c r="G128" s="539"/>
      <c r="H128" s="540"/>
      <c r="I128" s="541"/>
      <c r="J128" s="537"/>
    </row>
    <row r="129" spans="1:10" x14ac:dyDescent="0.3">
      <c r="A129" s="536"/>
      <c r="B129" s="536"/>
      <c r="C129" s="537"/>
      <c r="D129" s="538"/>
      <c r="E129" s="537"/>
      <c r="F129" s="537"/>
      <c r="G129" s="539"/>
      <c r="H129" s="540"/>
      <c r="I129" s="541"/>
      <c r="J129" s="537"/>
    </row>
    <row r="130" spans="1:10" x14ac:dyDescent="0.3">
      <c r="A130" s="542"/>
      <c r="B130" s="542"/>
      <c r="C130" s="543"/>
      <c r="D130" s="544"/>
      <c r="E130" s="543"/>
      <c r="F130" s="543"/>
      <c r="G130" s="545"/>
      <c r="H130" s="546"/>
      <c r="I130" s="547"/>
      <c r="J130" s="543"/>
    </row>
  </sheetData>
  <sheetProtection algorithmName="SHA-512" hashValue="6HqACBYF6ricfHIQOQE113MLzVkQDzape7SKicJSe7F8Ss+7X5Kqpqq+vh4XR+aOmWbFR+cGwzc9i18kRnLeqg==" saltValue="TnlGWpo2IY8dcQ2nKrNJjw==" spinCount="100000" sheet="1" objects="1" scenarios="1" formatColumns="0" formatRows="0"/>
  <conditionalFormatting sqref="C3:C100">
    <cfRule type="cellIs" dxfId="74" priority="43" operator="equal">
      <formula>"N/A"</formula>
    </cfRule>
    <cfRule type="cellIs" dxfId="73" priority="44" operator="equal">
      <formula>"PASS"</formula>
    </cfRule>
    <cfRule type="cellIs" dxfId="72" priority="45" operator="equal">
      <formula>"FAIL"</formula>
    </cfRule>
  </conditionalFormatting>
  <conditionalFormatting sqref="F3:F100">
    <cfRule type="cellIs" dxfId="71" priority="40" operator="equal">
      <formula>"N/A"</formula>
    </cfRule>
    <cfRule type="cellIs" dxfId="70" priority="41" operator="equal">
      <formula>"PASS"</formula>
    </cfRule>
    <cfRule type="cellIs" dxfId="69" priority="42" operator="equal">
      <formula>"FAIL"</formula>
    </cfRule>
  </conditionalFormatting>
  <conditionalFormatting sqref="H3:H100">
    <cfRule type="cellIs" dxfId="68" priority="37" operator="equal">
      <formula>"N/A"</formula>
    </cfRule>
    <cfRule type="cellIs" dxfId="67" priority="38" operator="equal">
      <formula>"PASS"</formula>
    </cfRule>
    <cfRule type="cellIs" dxfId="66" priority="39" operator="equal">
      <formula>"FAIL"</formula>
    </cfRule>
  </conditionalFormatting>
  <conditionalFormatting sqref="C101:C103">
    <cfRule type="cellIs" dxfId="38" priority="34" operator="equal">
      <formula>"N/A"</formula>
    </cfRule>
    <cfRule type="cellIs" dxfId="37" priority="35" operator="equal">
      <formula>"PASS"</formula>
    </cfRule>
    <cfRule type="cellIs" dxfId="36" priority="36" operator="equal">
      <formula>"FAIL"</formula>
    </cfRule>
  </conditionalFormatting>
  <conditionalFormatting sqref="F101:F103">
    <cfRule type="cellIs" dxfId="35" priority="31" operator="equal">
      <formula>"N/A"</formula>
    </cfRule>
    <cfRule type="cellIs" dxfId="34" priority="32" operator="equal">
      <formula>"PASS"</formula>
    </cfRule>
    <cfRule type="cellIs" dxfId="33" priority="33" operator="equal">
      <formula>"FAIL"</formula>
    </cfRule>
  </conditionalFormatting>
  <conditionalFormatting sqref="H101:H103">
    <cfRule type="cellIs" dxfId="32" priority="28" operator="equal">
      <formula>"N/A"</formula>
    </cfRule>
    <cfRule type="cellIs" dxfId="31" priority="29" operator="equal">
      <formula>"PASS"</formula>
    </cfRule>
    <cfRule type="cellIs" dxfId="30" priority="30" operator="equal">
      <formula>"FAIL"</formula>
    </cfRule>
  </conditionalFormatting>
  <conditionalFormatting sqref="C104:C110">
    <cfRule type="cellIs" dxfId="29" priority="25" operator="equal">
      <formula>"N/A"</formula>
    </cfRule>
    <cfRule type="cellIs" dxfId="28" priority="26" operator="equal">
      <formula>"PASS"</formula>
    </cfRule>
    <cfRule type="cellIs" dxfId="27" priority="27" operator="equal">
      <formula>"FAIL"</formula>
    </cfRule>
  </conditionalFormatting>
  <conditionalFormatting sqref="F104:F110">
    <cfRule type="cellIs" dxfId="26" priority="22" operator="equal">
      <formula>"N/A"</formula>
    </cfRule>
    <cfRule type="cellIs" dxfId="25" priority="23" operator="equal">
      <formula>"PASS"</formula>
    </cfRule>
    <cfRule type="cellIs" dxfId="24" priority="24" operator="equal">
      <formula>"FAIL"</formula>
    </cfRule>
  </conditionalFormatting>
  <conditionalFormatting sqref="H104:H110">
    <cfRule type="cellIs" dxfId="23" priority="19" operator="equal">
      <formula>"N/A"</formula>
    </cfRule>
    <cfRule type="cellIs" dxfId="22" priority="20" operator="equal">
      <formula>"PASS"</formula>
    </cfRule>
    <cfRule type="cellIs" dxfId="21" priority="21" operator="equal">
      <formula>"FAIL"</formula>
    </cfRule>
  </conditionalFormatting>
  <conditionalFormatting sqref="C111">
    <cfRule type="cellIs" dxfId="20" priority="16" operator="equal">
      <formula>"N/A"</formula>
    </cfRule>
    <cfRule type="cellIs" dxfId="19" priority="17" operator="equal">
      <formula>"PASS"</formula>
    </cfRule>
    <cfRule type="cellIs" dxfId="18" priority="18" operator="equal">
      <formula>"FAIL"</formula>
    </cfRule>
  </conditionalFormatting>
  <conditionalFormatting sqref="F111">
    <cfRule type="cellIs" dxfId="17" priority="13" operator="equal">
      <formula>"N/A"</formula>
    </cfRule>
    <cfRule type="cellIs" dxfId="16" priority="14" operator="equal">
      <formula>"PASS"</formula>
    </cfRule>
    <cfRule type="cellIs" dxfId="15" priority="15" operator="equal">
      <formula>"FAIL"</formula>
    </cfRule>
  </conditionalFormatting>
  <conditionalFormatting sqref="H111">
    <cfRule type="cellIs" dxfId="14" priority="10" operator="equal">
      <formula>"N/A"</formula>
    </cfRule>
    <cfRule type="cellIs" dxfId="13" priority="11" operator="equal">
      <formula>"PASS"</formula>
    </cfRule>
    <cfRule type="cellIs" dxfId="12" priority="12" operator="equal">
      <formula>"FAIL"</formula>
    </cfRule>
  </conditionalFormatting>
  <conditionalFormatting sqref="C112:C130">
    <cfRule type="cellIs" dxfId="11" priority="7" operator="equal">
      <formula>"N/A"</formula>
    </cfRule>
    <cfRule type="cellIs" dxfId="10" priority="8" operator="equal">
      <formula>"PASS"</formula>
    </cfRule>
    <cfRule type="cellIs" dxfId="9" priority="9" operator="equal">
      <formula>"FAIL"</formula>
    </cfRule>
  </conditionalFormatting>
  <conditionalFormatting sqref="F112:F130">
    <cfRule type="cellIs" dxfId="8" priority="4" operator="equal">
      <formula>"N/A"</formula>
    </cfRule>
    <cfRule type="cellIs" dxfId="7" priority="5" operator="equal">
      <formula>"PASS"</formula>
    </cfRule>
    <cfRule type="cellIs" dxfId="6" priority="6" operator="equal">
      <formula>"FAIL"</formula>
    </cfRule>
  </conditionalFormatting>
  <conditionalFormatting sqref="H112:H130">
    <cfRule type="cellIs" dxfId="5" priority="1" operator="equal">
      <formula>"N/A"</formula>
    </cfRule>
    <cfRule type="cellIs" dxfId="4" priority="2" operator="equal">
      <formula>"PASS"</formula>
    </cfRule>
    <cfRule type="cellIs" dxfId="3" priority="3" operator="equal">
      <formula>"FAIL"</formula>
    </cfRule>
  </conditionalFormatting>
  <dataValidations count="3">
    <dataValidation type="list" allowBlank="1" showInputMessage="1" showErrorMessage="1" sqref="C3:C130 F3:F130" xr:uid="{3FC295C0-D2BF-4A83-B55C-09BCB48FD677}">
      <formula1>"PASS,FAIL,N/A"</formula1>
    </dataValidation>
    <dataValidation type="list" allowBlank="1" showInputMessage="1" showErrorMessage="1" sqref="H3:H130" xr:uid="{D0C68534-CE10-4E06-80F0-FE5799E4F2F6}">
      <formula1>"FAIL,N/A"</formula1>
    </dataValidation>
    <dataValidation type="list" allowBlank="1" showInputMessage="1" showErrorMessage="1" sqref="G3:G130" xr:uid="{00FB2C47-2D5F-4D7E-B4B5-85E30C875AF6}">
      <formula1>"N/A,DT.GEC-1.DN-1,DT.GEC-1.DN-2,DT.GEC-1.DN-3,DT.GEC-1.DN-4,DT.GEC-1.DN-5"</formula1>
    </dataValidation>
  </dataValidations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79BAA-3197-429A-B619-A35412D4A619}">
  <sheetPr>
    <tabColor theme="2"/>
  </sheetPr>
  <dimension ref="A1:V61"/>
  <sheetViews>
    <sheetView zoomScaleNormal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/>
    </sheetView>
  </sheetViews>
  <sheetFormatPr defaultColWidth="16" defaultRowHeight="16.5" x14ac:dyDescent="0.3"/>
  <cols>
    <col min="1" max="1" width="22.5" style="18" bestFit="1" customWidth="1"/>
    <col min="2" max="3" width="20.625" style="17" customWidth="1"/>
    <col min="4" max="4" width="26.625" style="19" customWidth="1"/>
    <col min="5" max="6" width="20.625" style="17" customWidth="1"/>
    <col min="7" max="7" width="20.625" style="19" customWidth="1"/>
    <col min="8" max="9" width="20.625" style="17" customWidth="1"/>
    <col min="10" max="10" width="26.625" style="19" customWidth="1"/>
    <col min="11" max="12" width="20.625" style="17" customWidth="1"/>
    <col min="13" max="13" width="26.625" style="17" customWidth="1"/>
    <col min="14" max="15" width="20.625" style="17" customWidth="1"/>
    <col min="16" max="16" width="26.625" style="17" customWidth="1"/>
    <col min="17" max="18" width="20.625" style="17" customWidth="1"/>
    <col min="19" max="19" width="26.625" style="17" customWidth="1"/>
    <col min="20" max="21" width="20.625" style="17" customWidth="1"/>
    <col min="22" max="22" width="26.625" style="17" customWidth="1"/>
    <col min="23" max="16384" width="16" style="17"/>
  </cols>
  <sheetData>
    <row r="1" spans="1:22" s="13" customFormat="1" ht="17.25" x14ac:dyDescent="0.3">
      <c r="A1" s="23" t="s">
        <v>136</v>
      </c>
      <c r="B1" s="459" t="s">
        <v>106</v>
      </c>
      <c r="C1" s="460" t="s">
        <v>107</v>
      </c>
      <c r="D1" s="461" t="s">
        <v>108</v>
      </c>
      <c r="E1" s="468" t="s">
        <v>109</v>
      </c>
      <c r="F1" s="65" t="s">
        <v>110</v>
      </c>
      <c r="G1" s="469" t="s">
        <v>111</v>
      </c>
      <c r="H1" s="462" t="s">
        <v>319</v>
      </c>
      <c r="I1" s="90" t="s">
        <v>276</v>
      </c>
      <c r="J1" s="90" t="s">
        <v>320</v>
      </c>
      <c r="K1" s="65" t="s">
        <v>112</v>
      </c>
      <c r="L1" s="65" t="s">
        <v>113</v>
      </c>
      <c r="M1" s="89" t="s">
        <v>114</v>
      </c>
      <c r="N1" s="82" t="s">
        <v>115</v>
      </c>
      <c r="O1" s="82" t="s">
        <v>116</v>
      </c>
      <c r="P1" s="90" t="s">
        <v>117</v>
      </c>
      <c r="Q1" s="242" t="s">
        <v>129</v>
      </c>
      <c r="R1" s="243" t="s">
        <v>130</v>
      </c>
      <c r="S1" s="136" t="s">
        <v>131</v>
      </c>
      <c r="T1" s="463" t="s">
        <v>132</v>
      </c>
      <c r="U1" s="464" t="s">
        <v>133</v>
      </c>
      <c r="V1" s="465" t="s">
        <v>134</v>
      </c>
    </row>
    <row r="2" spans="1:22" s="193" customFormat="1" ht="69.75" thickBot="1" x14ac:dyDescent="0.4">
      <c r="A2" s="241" t="s">
        <v>191</v>
      </c>
      <c r="B2" s="175" t="s">
        <v>187</v>
      </c>
      <c r="C2" s="176" t="s">
        <v>183</v>
      </c>
      <c r="D2" s="177" t="s">
        <v>185</v>
      </c>
      <c r="E2" s="172" t="s">
        <v>187</v>
      </c>
      <c r="F2" s="173" t="s">
        <v>183</v>
      </c>
      <c r="G2" s="174" t="s">
        <v>185</v>
      </c>
      <c r="H2" s="175" t="s">
        <v>187</v>
      </c>
      <c r="I2" s="176" t="s">
        <v>183</v>
      </c>
      <c r="J2" s="177" t="s">
        <v>185</v>
      </c>
      <c r="K2" s="172" t="s">
        <v>187</v>
      </c>
      <c r="L2" s="173" t="s">
        <v>186</v>
      </c>
      <c r="M2" s="174" t="s">
        <v>185</v>
      </c>
      <c r="N2" s="175" t="s">
        <v>187</v>
      </c>
      <c r="O2" s="176" t="s">
        <v>183</v>
      </c>
      <c r="P2" s="177" t="s">
        <v>185</v>
      </c>
      <c r="Q2" s="244" t="s">
        <v>187</v>
      </c>
      <c r="R2" s="190" t="s">
        <v>183</v>
      </c>
      <c r="S2" s="191" t="s">
        <v>185</v>
      </c>
      <c r="T2" s="466" t="s">
        <v>187</v>
      </c>
      <c r="U2" s="192" t="s">
        <v>186</v>
      </c>
      <c r="V2" s="467" t="s">
        <v>185</v>
      </c>
    </row>
    <row r="3" spans="1:22" x14ac:dyDescent="0.3">
      <c r="A3" s="21"/>
      <c r="B3" s="91"/>
      <c r="C3" s="92"/>
      <c r="D3" s="93"/>
      <c r="E3" s="91"/>
      <c r="F3" s="92"/>
      <c r="G3" s="95"/>
      <c r="H3" s="91"/>
      <c r="I3" s="92"/>
      <c r="J3" s="95"/>
      <c r="K3" s="91"/>
      <c r="L3" s="92"/>
      <c r="M3" s="95"/>
      <c r="N3" s="91"/>
      <c r="O3" s="92"/>
      <c r="P3" s="95"/>
      <c r="Q3" s="72"/>
      <c r="R3" s="92"/>
      <c r="S3" s="93"/>
      <c r="T3" s="72"/>
      <c r="U3" s="92"/>
      <c r="V3" s="95"/>
    </row>
    <row r="4" spans="1:22" x14ac:dyDescent="0.3">
      <c r="A4" s="21"/>
      <c r="B4" s="72"/>
      <c r="C4" s="73"/>
      <c r="D4" s="74"/>
      <c r="E4" s="72"/>
      <c r="F4" s="73"/>
      <c r="G4" s="75"/>
      <c r="H4" s="72"/>
      <c r="I4" s="73"/>
      <c r="J4" s="75"/>
      <c r="K4" s="72"/>
      <c r="L4" s="73"/>
      <c r="M4" s="75"/>
      <c r="N4" s="72"/>
      <c r="O4" s="73"/>
      <c r="P4" s="75"/>
      <c r="Q4" s="72"/>
      <c r="R4" s="73"/>
      <c r="S4" s="74"/>
      <c r="T4" s="72"/>
      <c r="U4" s="73"/>
      <c r="V4" s="75"/>
    </row>
    <row r="5" spans="1:22" x14ac:dyDescent="0.3">
      <c r="A5" s="21"/>
      <c r="B5" s="72"/>
      <c r="C5" s="73"/>
      <c r="D5" s="74"/>
      <c r="E5" s="72"/>
      <c r="F5" s="73"/>
      <c r="G5" s="75"/>
      <c r="H5" s="72"/>
      <c r="I5" s="73"/>
      <c r="J5" s="75"/>
      <c r="K5" s="72"/>
      <c r="L5" s="73"/>
      <c r="M5" s="75"/>
      <c r="N5" s="72"/>
      <c r="O5" s="73"/>
      <c r="P5" s="75"/>
      <c r="Q5" s="72"/>
      <c r="R5" s="73"/>
      <c r="S5" s="74"/>
      <c r="T5" s="72"/>
      <c r="U5" s="73"/>
      <c r="V5" s="75"/>
    </row>
    <row r="6" spans="1:22" x14ac:dyDescent="0.3">
      <c r="A6" s="21"/>
      <c r="B6" s="72"/>
      <c r="C6" s="73"/>
      <c r="D6" s="74"/>
      <c r="E6" s="72"/>
      <c r="F6" s="73"/>
      <c r="G6" s="75"/>
      <c r="H6" s="72"/>
      <c r="I6" s="73"/>
      <c r="J6" s="75"/>
      <c r="K6" s="72"/>
      <c r="L6" s="73"/>
      <c r="M6" s="75"/>
      <c r="N6" s="72"/>
      <c r="O6" s="73"/>
      <c r="P6" s="75"/>
      <c r="Q6" s="72"/>
      <c r="R6" s="73"/>
      <c r="S6" s="74"/>
      <c r="T6" s="72"/>
      <c r="U6" s="73"/>
      <c r="V6" s="75"/>
    </row>
    <row r="7" spans="1:22" x14ac:dyDescent="0.3">
      <c r="A7" s="21"/>
      <c r="B7" s="72"/>
      <c r="C7" s="73"/>
      <c r="D7" s="74"/>
      <c r="E7" s="72"/>
      <c r="F7" s="73"/>
      <c r="G7" s="75"/>
      <c r="H7" s="72"/>
      <c r="I7" s="73"/>
      <c r="J7" s="75"/>
      <c r="K7" s="72"/>
      <c r="L7" s="73"/>
      <c r="M7" s="75"/>
      <c r="N7" s="72"/>
      <c r="O7" s="73"/>
      <c r="P7" s="75"/>
      <c r="Q7" s="72"/>
      <c r="R7" s="73"/>
      <c r="S7" s="74"/>
      <c r="T7" s="72"/>
      <c r="U7" s="73"/>
      <c r="V7" s="75"/>
    </row>
    <row r="8" spans="1:22" x14ac:dyDescent="0.3">
      <c r="A8" s="21"/>
      <c r="B8" s="72"/>
      <c r="C8" s="73"/>
      <c r="D8" s="74"/>
      <c r="E8" s="72"/>
      <c r="F8" s="73"/>
      <c r="G8" s="75"/>
      <c r="H8" s="72"/>
      <c r="I8" s="73"/>
      <c r="J8" s="75"/>
      <c r="K8" s="72"/>
      <c r="L8" s="73"/>
      <c r="M8" s="75"/>
      <c r="N8" s="72"/>
      <c r="O8" s="73"/>
      <c r="P8" s="75"/>
      <c r="Q8" s="72"/>
      <c r="R8" s="73"/>
      <c r="S8" s="74"/>
      <c r="T8" s="72"/>
      <c r="U8" s="73"/>
      <c r="V8" s="75"/>
    </row>
    <row r="9" spans="1:22" x14ac:dyDescent="0.3">
      <c r="A9" s="21"/>
      <c r="B9" s="72"/>
      <c r="C9" s="73"/>
      <c r="D9" s="74"/>
      <c r="E9" s="72"/>
      <c r="F9" s="73"/>
      <c r="G9" s="75"/>
      <c r="H9" s="72"/>
      <c r="I9" s="73"/>
      <c r="J9" s="75"/>
      <c r="K9" s="72"/>
      <c r="L9" s="73"/>
      <c r="M9" s="75"/>
      <c r="N9" s="72"/>
      <c r="O9" s="73"/>
      <c r="P9" s="75"/>
      <c r="Q9" s="72"/>
      <c r="R9" s="73"/>
      <c r="S9" s="74"/>
      <c r="T9" s="72"/>
      <c r="U9" s="73"/>
      <c r="V9" s="75"/>
    </row>
    <row r="10" spans="1:22" x14ac:dyDescent="0.3">
      <c r="A10" s="21"/>
      <c r="B10" s="72"/>
      <c r="C10" s="73"/>
      <c r="D10" s="74"/>
      <c r="E10" s="72"/>
      <c r="F10" s="73"/>
      <c r="G10" s="75"/>
      <c r="H10" s="72"/>
      <c r="I10" s="73"/>
      <c r="J10" s="75"/>
      <c r="K10" s="72"/>
      <c r="L10" s="73"/>
      <c r="M10" s="75"/>
      <c r="N10" s="72"/>
      <c r="O10" s="73"/>
      <c r="P10" s="75"/>
      <c r="Q10" s="72"/>
      <c r="R10" s="73"/>
      <c r="S10" s="74"/>
      <c r="T10" s="72"/>
      <c r="U10" s="73"/>
      <c r="V10" s="75"/>
    </row>
    <row r="11" spans="1:22" x14ac:dyDescent="0.3">
      <c r="A11" s="21"/>
      <c r="B11" s="72"/>
      <c r="C11" s="73"/>
      <c r="D11" s="74"/>
      <c r="E11" s="72"/>
      <c r="F11" s="73"/>
      <c r="G11" s="75"/>
      <c r="H11" s="72"/>
      <c r="I11" s="73"/>
      <c r="J11" s="75"/>
      <c r="K11" s="72"/>
      <c r="L11" s="73"/>
      <c r="M11" s="75"/>
      <c r="N11" s="72"/>
      <c r="O11" s="73"/>
      <c r="P11" s="75"/>
      <c r="Q11" s="72"/>
      <c r="R11" s="73"/>
      <c r="S11" s="74"/>
      <c r="T11" s="72"/>
      <c r="U11" s="73"/>
      <c r="V11" s="75"/>
    </row>
    <row r="12" spans="1:22" x14ac:dyDescent="0.3">
      <c r="A12" s="21"/>
      <c r="B12" s="72"/>
      <c r="C12" s="73"/>
      <c r="D12" s="74"/>
      <c r="E12" s="72"/>
      <c r="F12" s="73"/>
      <c r="G12" s="75"/>
      <c r="H12" s="72"/>
      <c r="I12" s="73"/>
      <c r="J12" s="75"/>
      <c r="K12" s="72"/>
      <c r="L12" s="73"/>
      <c r="M12" s="75"/>
      <c r="N12" s="72"/>
      <c r="O12" s="73"/>
      <c r="P12" s="75"/>
      <c r="Q12" s="72"/>
      <c r="R12" s="73"/>
      <c r="S12" s="74"/>
      <c r="T12" s="72"/>
      <c r="U12" s="73"/>
      <c r="V12" s="75"/>
    </row>
    <row r="13" spans="1:22" x14ac:dyDescent="0.3">
      <c r="A13" s="21"/>
      <c r="B13" s="72"/>
      <c r="C13" s="73"/>
      <c r="D13" s="74"/>
      <c r="E13" s="72"/>
      <c r="F13" s="73"/>
      <c r="G13" s="75"/>
      <c r="H13" s="72"/>
      <c r="I13" s="73"/>
      <c r="J13" s="75"/>
      <c r="K13" s="72"/>
      <c r="L13" s="73"/>
      <c r="M13" s="75"/>
      <c r="N13" s="72"/>
      <c r="O13" s="73"/>
      <c r="P13" s="75"/>
      <c r="Q13" s="72"/>
      <c r="R13" s="73"/>
      <c r="S13" s="74"/>
      <c r="T13" s="72"/>
      <c r="U13" s="73"/>
      <c r="V13" s="75"/>
    </row>
    <row r="14" spans="1:22" x14ac:dyDescent="0.3">
      <c r="A14" s="21"/>
      <c r="B14" s="72"/>
      <c r="C14" s="73"/>
      <c r="D14" s="74"/>
      <c r="E14" s="72"/>
      <c r="F14" s="73"/>
      <c r="G14" s="75"/>
      <c r="H14" s="72"/>
      <c r="I14" s="73"/>
      <c r="J14" s="75"/>
      <c r="K14" s="72"/>
      <c r="L14" s="73"/>
      <c r="M14" s="75"/>
      <c r="N14" s="72"/>
      <c r="O14" s="73"/>
      <c r="P14" s="75"/>
      <c r="Q14" s="72"/>
      <c r="R14" s="73"/>
      <c r="S14" s="74"/>
      <c r="T14" s="72"/>
      <c r="U14" s="73"/>
      <c r="V14" s="75"/>
    </row>
    <row r="15" spans="1:22" x14ac:dyDescent="0.3">
      <c r="A15" s="21"/>
      <c r="B15" s="72"/>
      <c r="C15" s="73"/>
      <c r="D15" s="74"/>
      <c r="E15" s="72"/>
      <c r="F15" s="73"/>
      <c r="G15" s="75"/>
      <c r="H15" s="72"/>
      <c r="I15" s="73"/>
      <c r="J15" s="75"/>
      <c r="K15" s="72"/>
      <c r="L15" s="73"/>
      <c r="M15" s="75"/>
      <c r="N15" s="72"/>
      <c r="O15" s="73"/>
      <c r="P15" s="75"/>
      <c r="Q15" s="72"/>
      <c r="R15" s="73"/>
      <c r="S15" s="74"/>
      <c r="T15" s="72"/>
      <c r="U15" s="73"/>
      <c r="V15" s="75"/>
    </row>
    <row r="16" spans="1:22" x14ac:dyDescent="0.3">
      <c r="A16" s="21"/>
      <c r="B16" s="72"/>
      <c r="C16" s="73"/>
      <c r="D16" s="74"/>
      <c r="E16" s="72"/>
      <c r="F16" s="73"/>
      <c r="G16" s="75"/>
      <c r="H16" s="72"/>
      <c r="I16" s="73"/>
      <c r="J16" s="75"/>
      <c r="K16" s="72"/>
      <c r="L16" s="73"/>
      <c r="M16" s="75"/>
      <c r="N16" s="72"/>
      <c r="O16" s="73"/>
      <c r="P16" s="75"/>
      <c r="Q16" s="72"/>
      <c r="R16" s="73"/>
      <c r="S16" s="74"/>
      <c r="T16" s="72"/>
      <c r="U16" s="73"/>
      <c r="V16" s="75"/>
    </row>
    <row r="17" spans="1:22" x14ac:dyDescent="0.3">
      <c r="A17" s="21"/>
      <c r="B17" s="72"/>
      <c r="C17" s="73"/>
      <c r="D17" s="74"/>
      <c r="E17" s="72"/>
      <c r="F17" s="73"/>
      <c r="G17" s="75"/>
      <c r="H17" s="72"/>
      <c r="I17" s="73"/>
      <c r="J17" s="75"/>
      <c r="K17" s="72"/>
      <c r="L17" s="73"/>
      <c r="M17" s="75"/>
      <c r="N17" s="72"/>
      <c r="O17" s="73"/>
      <c r="P17" s="75"/>
      <c r="Q17" s="72"/>
      <c r="R17" s="73"/>
      <c r="S17" s="74"/>
      <c r="T17" s="72"/>
      <c r="U17" s="73"/>
      <c r="V17" s="75"/>
    </row>
    <row r="18" spans="1:22" x14ac:dyDescent="0.3">
      <c r="A18" s="21"/>
      <c r="B18" s="72"/>
      <c r="C18" s="73"/>
      <c r="D18" s="74"/>
      <c r="E18" s="72"/>
      <c r="F18" s="73"/>
      <c r="G18" s="75"/>
      <c r="H18" s="72"/>
      <c r="I18" s="73"/>
      <c r="J18" s="75"/>
      <c r="K18" s="72"/>
      <c r="L18" s="73"/>
      <c r="M18" s="75"/>
      <c r="N18" s="72"/>
      <c r="O18" s="73"/>
      <c r="P18" s="75"/>
      <c r="Q18" s="72"/>
      <c r="R18" s="73"/>
      <c r="S18" s="74"/>
      <c r="T18" s="72"/>
      <c r="U18" s="73"/>
      <c r="V18" s="75"/>
    </row>
    <row r="19" spans="1:22" x14ac:dyDescent="0.3">
      <c r="A19" s="21"/>
      <c r="B19" s="72"/>
      <c r="C19" s="73"/>
      <c r="D19" s="74"/>
      <c r="E19" s="72"/>
      <c r="F19" s="73"/>
      <c r="G19" s="75"/>
      <c r="H19" s="72"/>
      <c r="I19" s="73"/>
      <c r="J19" s="75"/>
      <c r="K19" s="72"/>
      <c r="L19" s="73"/>
      <c r="M19" s="75"/>
      <c r="N19" s="72"/>
      <c r="O19" s="73"/>
      <c r="P19" s="75"/>
      <c r="Q19" s="72"/>
      <c r="R19" s="73"/>
      <c r="S19" s="74"/>
      <c r="T19" s="72"/>
      <c r="U19" s="73"/>
      <c r="V19" s="75"/>
    </row>
    <row r="20" spans="1:22" x14ac:dyDescent="0.3">
      <c r="A20" s="21"/>
      <c r="B20" s="72"/>
      <c r="C20" s="73"/>
      <c r="D20" s="74"/>
      <c r="E20" s="72"/>
      <c r="F20" s="73"/>
      <c r="G20" s="75"/>
      <c r="H20" s="72"/>
      <c r="I20" s="73"/>
      <c r="J20" s="75"/>
      <c r="K20" s="72"/>
      <c r="L20" s="73"/>
      <c r="M20" s="75"/>
      <c r="N20" s="72"/>
      <c r="O20" s="73"/>
      <c r="P20" s="75"/>
      <c r="Q20" s="72"/>
      <c r="R20" s="73"/>
      <c r="S20" s="74"/>
      <c r="T20" s="72"/>
      <c r="U20" s="73"/>
      <c r="V20" s="75"/>
    </row>
    <row r="21" spans="1:22" x14ac:dyDescent="0.3">
      <c r="A21" s="21"/>
      <c r="B21" s="72"/>
      <c r="C21" s="73"/>
      <c r="D21" s="74"/>
      <c r="E21" s="72"/>
      <c r="F21" s="73"/>
      <c r="G21" s="75"/>
      <c r="H21" s="72"/>
      <c r="I21" s="73"/>
      <c r="J21" s="75"/>
      <c r="K21" s="72"/>
      <c r="L21" s="73"/>
      <c r="M21" s="75"/>
      <c r="N21" s="72"/>
      <c r="O21" s="73"/>
      <c r="P21" s="75"/>
      <c r="Q21" s="72"/>
      <c r="R21" s="73"/>
      <c r="S21" s="74"/>
      <c r="T21" s="72"/>
      <c r="U21" s="73"/>
      <c r="V21" s="75"/>
    </row>
    <row r="22" spans="1:22" x14ac:dyDescent="0.3">
      <c r="A22" s="21"/>
      <c r="B22" s="72"/>
      <c r="C22" s="73"/>
      <c r="D22" s="94"/>
      <c r="E22" s="72"/>
      <c r="F22" s="73"/>
      <c r="G22" s="75"/>
      <c r="H22" s="72"/>
      <c r="I22" s="73"/>
      <c r="J22" s="75"/>
      <c r="K22" s="72"/>
      <c r="L22" s="73"/>
      <c r="M22" s="75"/>
      <c r="N22" s="72"/>
      <c r="O22" s="73"/>
      <c r="P22" s="75"/>
      <c r="Q22" s="72"/>
      <c r="R22" s="73"/>
      <c r="S22" s="94"/>
      <c r="T22" s="72"/>
      <c r="U22" s="73"/>
      <c r="V22" s="75"/>
    </row>
    <row r="23" spans="1:22" x14ac:dyDescent="0.3">
      <c r="A23" s="21"/>
      <c r="B23" s="72"/>
      <c r="C23" s="73"/>
      <c r="D23" s="75"/>
      <c r="E23" s="72"/>
      <c r="F23" s="73"/>
      <c r="G23" s="75"/>
      <c r="H23" s="72"/>
      <c r="I23" s="73"/>
      <c r="J23" s="75"/>
      <c r="K23" s="72"/>
      <c r="L23" s="73"/>
      <c r="M23" s="75"/>
      <c r="N23" s="72"/>
      <c r="O23" s="73"/>
      <c r="P23" s="75"/>
      <c r="Q23" s="72"/>
      <c r="R23" s="73"/>
      <c r="S23" s="75"/>
      <c r="T23" s="72"/>
      <c r="U23" s="73"/>
      <c r="V23" s="75"/>
    </row>
    <row r="24" spans="1:22" x14ac:dyDescent="0.3">
      <c r="A24" s="21"/>
      <c r="B24" s="72"/>
      <c r="C24" s="73"/>
      <c r="D24" s="75"/>
      <c r="E24" s="72"/>
      <c r="F24" s="73"/>
      <c r="G24" s="75"/>
      <c r="H24" s="72"/>
      <c r="I24" s="73"/>
      <c r="J24" s="75"/>
      <c r="K24" s="72"/>
      <c r="L24" s="73"/>
      <c r="M24" s="75"/>
      <c r="N24" s="72"/>
      <c r="O24" s="73"/>
      <c r="P24" s="75"/>
      <c r="Q24" s="72"/>
      <c r="R24" s="73"/>
      <c r="S24" s="75"/>
      <c r="T24" s="72"/>
      <c r="U24" s="73"/>
      <c r="V24" s="75"/>
    </row>
    <row r="25" spans="1:22" x14ac:dyDescent="0.3">
      <c r="A25" s="21"/>
      <c r="B25" s="72"/>
      <c r="C25" s="73"/>
      <c r="D25" s="75"/>
      <c r="E25" s="72"/>
      <c r="F25" s="73"/>
      <c r="G25" s="75"/>
      <c r="H25" s="72"/>
      <c r="I25" s="73"/>
      <c r="J25" s="75"/>
      <c r="K25" s="72"/>
      <c r="L25" s="73"/>
      <c r="M25" s="75"/>
      <c r="N25" s="72"/>
      <c r="O25" s="73"/>
      <c r="P25" s="75"/>
      <c r="Q25" s="72"/>
      <c r="R25" s="73"/>
      <c r="S25" s="75"/>
      <c r="T25" s="72"/>
      <c r="U25" s="73"/>
      <c r="V25" s="75"/>
    </row>
    <row r="26" spans="1:22" x14ac:dyDescent="0.3">
      <c r="A26" s="21"/>
      <c r="B26" s="72"/>
      <c r="C26" s="73"/>
      <c r="D26" s="75"/>
      <c r="E26" s="72"/>
      <c r="F26" s="73"/>
      <c r="G26" s="75"/>
      <c r="H26" s="72"/>
      <c r="I26" s="73"/>
      <c r="J26" s="75"/>
      <c r="K26" s="72"/>
      <c r="L26" s="73"/>
      <c r="M26" s="75"/>
      <c r="N26" s="72"/>
      <c r="O26" s="73"/>
      <c r="P26" s="75"/>
      <c r="Q26" s="72"/>
      <c r="R26" s="73"/>
      <c r="S26" s="75"/>
      <c r="T26" s="72"/>
      <c r="U26" s="73"/>
      <c r="V26" s="75"/>
    </row>
    <row r="27" spans="1:22" x14ac:dyDescent="0.3">
      <c r="A27" s="21"/>
      <c r="B27" s="72"/>
      <c r="C27" s="73"/>
      <c r="D27" s="75"/>
      <c r="E27" s="72"/>
      <c r="F27" s="73"/>
      <c r="G27" s="75"/>
      <c r="H27" s="72"/>
      <c r="I27" s="73"/>
      <c r="J27" s="75"/>
      <c r="K27" s="72"/>
      <c r="L27" s="73"/>
      <c r="M27" s="75"/>
      <c r="N27" s="72"/>
      <c r="O27" s="73"/>
      <c r="P27" s="75"/>
      <c r="Q27" s="72"/>
      <c r="R27" s="73"/>
      <c r="S27" s="75"/>
      <c r="T27" s="72"/>
      <c r="U27" s="73"/>
      <c r="V27" s="75"/>
    </row>
    <row r="28" spans="1:22" x14ac:dyDescent="0.3">
      <c r="A28" s="21"/>
      <c r="B28" s="72"/>
      <c r="C28" s="73"/>
      <c r="D28" s="75"/>
      <c r="E28" s="72"/>
      <c r="F28" s="73"/>
      <c r="G28" s="75"/>
      <c r="H28" s="72"/>
      <c r="I28" s="73"/>
      <c r="J28" s="75"/>
      <c r="K28" s="72"/>
      <c r="L28" s="73"/>
      <c r="M28" s="75"/>
      <c r="N28" s="72"/>
      <c r="O28" s="73"/>
      <c r="P28" s="75"/>
      <c r="Q28" s="72"/>
      <c r="R28" s="73"/>
      <c r="S28" s="75"/>
      <c r="T28" s="72"/>
      <c r="U28" s="73"/>
      <c r="V28" s="75"/>
    </row>
    <row r="29" spans="1:22" x14ac:dyDescent="0.3">
      <c r="A29" s="21"/>
      <c r="B29" s="72"/>
      <c r="C29" s="73"/>
      <c r="D29" s="75"/>
      <c r="E29" s="72"/>
      <c r="F29" s="73"/>
      <c r="G29" s="75"/>
      <c r="H29" s="72"/>
      <c r="I29" s="73"/>
      <c r="J29" s="75"/>
      <c r="K29" s="72"/>
      <c r="L29" s="73"/>
      <c r="M29" s="75"/>
      <c r="N29" s="72"/>
      <c r="O29" s="73"/>
      <c r="P29" s="75"/>
      <c r="Q29" s="72"/>
      <c r="R29" s="73"/>
      <c r="S29" s="75"/>
      <c r="T29" s="72"/>
      <c r="U29" s="73"/>
      <c r="V29" s="75"/>
    </row>
    <row r="30" spans="1:22" x14ac:dyDescent="0.3">
      <c r="A30" s="21"/>
      <c r="B30" s="72"/>
      <c r="C30" s="73"/>
      <c r="D30" s="75"/>
      <c r="E30" s="72"/>
      <c r="F30" s="73"/>
      <c r="G30" s="75"/>
      <c r="H30" s="72"/>
      <c r="I30" s="73"/>
      <c r="J30" s="75"/>
      <c r="K30" s="72"/>
      <c r="L30" s="73"/>
      <c r="M30" s="75"/>
      <c r="N30" s="72"/>
      <c r="O30" s="73"/>
      <c r="P30" s="75"/>
      <c r="Q30" s="72"/>
      <c r="R30" s="73"/>
      <c r="S30" s="75"/>
      <c r="T30" s="72"/>
      <c r="U30" s="73"/>
      <c r="V30" s="75"/>
    </row>
    <row r="31" spans="1:22" x14ac:dyDescent="0.3">
      <c r="A31" s="21"/>
      <c r="B31" s="72"/>
      <c r="C31" s="73"/>
      <c r="D31" s="75"/>
      <c r="E31" s="72"/>
      <c r="F31" s="73"/>
      <c r="G31" s="75"/>
      <c r="H31" s="72"/>
      <c r="I31" s="73"/>
      <c r="J31" s="75"/>
      <c r="K31" s="72"/>
      <c r="L31" s="73"/>
      <c r="M31" s="75"/>
      <c r="N31" s="72"/>
      <c r="O31" s="73"/>
      <c r="P31" s="75"/>
      <c r="Q31" s="72"/>
      <c r="R31" s="73"/>
      <c r="S31" s="75"/>
      <c r="T31" s="72"/>
      <c r="U31" s="73"/>
      <c r="V31" s="75"/>
    </row>
    <row r="32" spans="1:22" x14ac:dyDescent="0.3">
      <c r="A32" s="21"/>
      <c r="B32" s="72"/>
      <c r="C32" s="73"/>
      <c r="D32" s="75"/>
      <c r="E32" s="72"/>
      <c r="F32" s="73"/>
      <c r="G32" s="75"/>
      <c r="H32" s="72"/>
      <c r="I32" s="73"/>
      <c r="J32" s="75"/>
      <c r="K32" s="72"/>
      <c r="L32" s="73"/>
      <c r="M32" s="75"/>
      <c r="N32" s="72"/>
      <c r="O32" s="73"/>
      <c r="P32" s="75"/>
      <c r="Q32" s="72"/>
      <c r="R32" s="73"/>
      <c r="S32" s="75"/>
      <c r="T32" s="72"/>
      <c r="U32" s="73"/>
      <c r="V32" s="75"/>
    </row>
    <row r="33" spans="1:22" x14ac:dyDescent="0.3">
      <c r="A33" s="21"/>
      <c r="B33" s="72"/>
      <c r="C33" s="73"/>
      <c r="D33" s="75"/>
      <c r="E33" s="72"/>
      <c r="F33" s="73"/>
      <c r="G33" s="75"/>
      <c r="H33" s="72"/>
      <c r="I33" s="73"/>
      <c r="J33" s="75"/>
      <c r="K33" s="72"/>
      <c r="L33" s="73"/>
      <c r="M33" s="75"/>
      <c r="N33" s="72"/>
      <c r="O33" s="73"/>
      <c r="P33" s="75"/>
      <c r="Q33" s="72"/>
      <c r="R33" s="73"/>
      <c r="S33" s="75"/>
      <c r="T33" s="72"/>
      <c r="U33" s="73"/>
      <c r="V33" s="75"/>
    </row>
    <row r="34" spans="1:22" x14ac:dyDescent="0.3">
      <c r="A34" s="21"/>
      <c r="B34" s="72"/>
      <c r="C34" s="73"/>
      <c r="D34" s="75"/>
      <c r="E34" s="72"/>
      <c r="F34" s="73"/>
      <c r="G34" s="75"/>
      <c r="H34" s="72"/>
      <c r="I34" s="73"/>
      <c r="J34" s="75"/>
      <c r="K34" s="72"/>
      <c r="L34" s="73"/>
      <c r="M34" s="75"/>
      <c r="N34" s="72"/>
      <c r="O34" s="73"/>
      <c r="P34" s="75"/>
      <c r="Q34" s="72"/>
      <c r="R34" s="73"/>
      <c r="S34" s="75"/>
      <c r="T34" s="72"/>
      <c r="U34" s="73"/>
      <c r="V34" s="75"/>
    </row>
    <row r="35" spans="1:22" x14ac:dyDescent="0.3">
      <c r="A35" s="21"/>
      <c r="B35" s="72"/>
      <c r="C35" s="73"/>
      <c r="D35" s="75"/>
      <c r="E35" s="72"/>
      <c r="F35" s="73"/>
      <c r="G35" s="75"/>
      <c r="H35" s="72"/>
      <c r="I35" s="73"/>
      <c r="J35" s="75"/>
      <c r="K35" s="72"/>
      <c r="L35" s="73"/>
      <c r="M35" s="75"/>
      <c r="N35" s="72"/>
      <c r="O35" s="73"/>
      <c r="P35" s="75"/>
      <c r="Q35" s="72"/>
      <c r="R35" s="73"/>
      <c r="S35" s="75"/>
      <c r="T35" s="72"/>
      <c r="U35" s="73"/>
      <c r="V35" s="75"/>
    </row>
    <row r="36" spans="1:22" x14ac:dyDescent="0.3">
      <c r="A36" s="21"/>
      <c r="B36" s="72"/>
      <c r="C36" s="73"/>
      <c r="D36" s="75"/>
      <c r="E36" s="72"/>
      <c r="F36" s="73"/>
      <c r="G36" s="75"/>
      <c r="H36" s="72"/>
      <c r="I36" s="73"/>
      <c r="J36" s="75"/>
      <c r="K36" s="72"/>
      <c r="L36" s="73"/>
      <c r="M36" s="75"/>
      <c r="N36" s="72"/>
      <c r="O36" s="73"/>
      <c r="P36" s="75"/>
      <c r="Q36" s="72"/>
      <c r="R36" s="73"/>
      <c r="S36" s="75"/>
      <c r="T36" s="72"/>
      <c r="U36" s="73"/>
      <c r="V36" s="75"/>
    </row>
    <row r="37" spans="1:22" x14ac:dyDescent="0.3">
      <c r="A37" s="21"/>
      <c r="B37" s="72"/>
      <c r="C37" s="73"/>
      <c r="D37" s="75"/>
      <c r="E37" s="72"/>
      <c r="F37" s="73"/>
      <c r="G37" s="75"/>
      <c r="H37" s="72"/>
      <c r="I37" s="73"/>
      <c r="J37" s="75"/>
      <c r="K37" s="72"/>
      <c r="L37" s="73"/>
      <c r="M37" s="75"/>
      <c r="N37" s="72"/>
      <c r="O37" s="73"/>
      <c r="P37" s="75"/>
      <c r="Q37" s="72"/>
      <c r="R37" s="73"/>
      <c r="S37" s="75"/>
      <c r="T37" s="72"/>
      <c r="U37" s="73"/>
      <c r="V37" s="75"/>
    </row>
    <row r="38" spans="1:22" x14ac:dyDescent="0.3">
      <c r="A38" s="21"/>
      <c r="B38" s="72"/>
      <c r="C38" s="73"/>
      <c r="D38" s="75"/>
      <c r="E38" s="72"/>
      <c r="F38" s="73"/>
      <c r="G38" s="75"/>
      <c r="H38" s="72"/>
      <c r="I38" s="73"/>
      <c r="J38" s="75"/>
      <c r="K38" s="72"/>
      <c r="L38" s="73"/>
      <c r="M38" s="75"/>
      <c r="N38" s="72"/>
      <c r="O38" s="73"/>
      <c r="P38" s="75"/>
      <c r="Q38" s="72"/>
      <c r="R38" s="73"/>
      <c r="S38" s="75"/>
      <c r="T38" s="72"/>
      <c r="U38" s="73"/>
      <c r="V38" s="75"/>
    </row>
    <row r="39" spans="1:22" x14ac:dyDescent="0.3">
      <c r="A39" s="21"/>
      <c r="B39" s="72"/>
      <c r="C39" s="73"/>
      <c r="D39" s="75"/>
      <c r="E39" s="72"/>
      <c r="F39" s="73"/>
      <c r="G39" s="75"/>
      <c r="H39" s="72"/>
      <c r="I39" s="73"/>
      <c r="J39" s="75"/>
      <c r="K39" s="72"/>
      <c r="L39" s="73"/>
      <c r="M39" s="75"/>
      <c r="N39" s="72"/>
      <c r="O39" s="73"/>
      <c r="P39" s="75"/>
      <c r="Q39" s="72"/>
      <c r="R39" s="73"/>
      <c r="S39" s="75"/>
      <c r="T39" s="72"/>
      <c r="U39" s="73"/>
      <c r="V39" s="75"/>
    </row>
    <row r="40" spans="1:22" x14ac:dyDescent="0.3">
      <c r="A40" s="21"/>
      <c r="B40" s="72"/>
      <c r="C40" s="73"/>
      <c r="D40" s="75"/>
      <c r="E40" s="72"/>
      <c r="F40" s="73"/>
      <c r="G40" s="75"/>
      <c r="H40" s="72"/>
      <c r="I40" s="73"/>
      <c r="J40" s="75"/>
      <c r="K40" s="72"/>
      <c r="L40" s="73"/>
      <c r="M40" s="75"/>
      <c r="N40" s="72"/>
      <c r="O40" s="73"/>
      <c r="P40" s="75"/>
      <c r="Q40" s="72"/>
      <c r="R40" s="73"/>
      <c r="S40" s="75"/>
      <c r="T40" s="72"/>
      <c r="U40" s="73"/>
      <c r="V40" s="75"/>
    </row>
    <row r="41" spans="1:22" x14ac:dyDescent="0.3">
      <c r="A41" s="21"/>
      <c r="B41" s="72"/>
      <c r="C41" s="73"/>
      <c r="D41" s="75"/>
      <c r="E41" s="72"/>
      <c r="F41" s="73"/>
      <c r="G41" s="75"/>
      <c r="H41" s="72"/>
      <c r="I41" s="73"/>
      <c r="J41" s="75"/>
      <c r="K41" s="72"/>
      <c r="L41" s="73"/>
      <c r="M41" s="75"/>
      <c r="N41" s="72"/>
      <c r="O41" s="73"/>
      <c r="P41" s="75"/>
      <c r="Q41" s="72"/>
      <c r="R41" s="73"/>
      <c r="S41" s="75"/>
      <c r="T41" s="72"/>
      <c r="U41" s="73"/>
      <c r="V41" s="75"/>
    </row>
    <row r="42" spans="1:22" x14ac:dyDescent="0.3">
      <c r="A42" s="21"/>
      <c r="B42" s="72"/>
      <c r="C42" s="73"/>
      <c r="D42" s="75"/>
      <c r="E42" s="72"/>
      <c r="F42" s="73"/>
      <c r="G42" s="75"/>
      <c r="H42" s="72"/>
      <c r="I42" s="73"/>
      <c r="J42" s="75"/>
      <c r="K42" s="72"/>
      <c r="L42" s="73"/>
      <c r="M42" s="75"/>
      <c r="N42" s="72"/>
      <c r="O42" s="73"/>
      <c r="P42" s="75"/>
      <c r="Q42" s="72"/>
      <c r="R42" s="73"/>
      <c r="S42" s="75"/>
      <c r="T42" s="72"/>
      <c r="U42" s="73"/>
      <c r="V42" s="75"/>
    </row>
    <row r="43" spans="1:22" x14ac:dyDescent="0.3">
      <c r="A43" s="21"/>
      <c r="B43" s="72"/>
      <c r="C43" s="73"/>
      <c r="D43" s="75"/>
      <c r="E43" s="72"/>
      <c r="F43" s="73"/>
      <c r="G43" s="75"/>
      <c r="H43" s="72"/>
      <c r="I43" s="73"/>
      <c r="J43" s="75"/>
      <c r="K43" s="72"/>
      <c r="L43" s="73"/>
      <c r="M43" s="75"/>
      <c r="N43" s="72"/>
      <c r="O43" s="73"/>
      <c r="P43" s="75"/>
      <c r="Q43" s="72"/>
      <c r="R43" s="73"/>
      <c r="S43" s="75"/>
      <c r="T43" s="72"/>
      <c r="U43" s="73"/>
      <c r="V43" s="75"/>
    </row>
    <row r="44" spans="1:22" x14ac:dyDescent="0.3">
      <c r="A44" s="21"/>
      <c r="B44" s="72"/>
      <c r="C44" s="73"/>
      <c r="D44" s="75"/>
      <c r="E44" s="72"/>
      <c r="F44" s="73"/>
      <c r="G44" s="75"/>
      <c r="H44" s="72"/>
      <c r="I44" s="73"/>
      <c r="J44" s="75"/>
      <c r="K44" s="72"/>
      <c r="L44" s="73"/>
      <c r="M44" s="75"/>
      <c r="N44" s="72"/>
      <c r="O44" s="73"/>
      <c r="P44" s="75"/>
      <c r="Q44" s="72"/>
      <c r="R44" s="73"/>
      <c r="S44" s="75"/>
      <c r="T44" s="72"/>
      <c r="U44" s="73"/>
      <c r="V44" s="75"/>
    </row>
    <row r="45" spans="1:22" x14ac:dyDescent="0.3">
      <c r="A45" s="21"/>
      <c r="B45" s="72"/>
      <c r="C45" s="73"/>
      <c r="D45" s="75"/>
      <c r="E45" s="72"/>
      <c r="F45" s="73"/>
      <c r="G45" s="75"/>
      <c r="H45" s="72"/>
      <c r="I45" s="73"/>
      <c r="J45" s="75"/>
      <c r="K45" s="72"/>
      <c r="L45" s="73"/>
      <c r="M45" s="75"/>
      <c r="N45" s="72"/>
      <c r="O45" s="73"/>
      <c r="P45" s="75"/>
      <c r="Q45" s="72"/>
      <c r="R45" s="73"/>
      <c r="S45" s="75"/>
      <c r="T45" s="72"/>
      <c r="U45" s="73"/>
      <c r="V45" s="75"/>
    </row>
    <row r="46" spans="1:22" x14ac:dyDescent="0.3">
      <c r="A46" s="21"/>
      <c r="B46" s="72"/>
      <c r="C46" s="73"/>
      <c r="D46" s="75"/>
      <c r="E46" s="72"/>
      <c r="F46" s="73"/>
      <c r="G46" s="75"/>
      <c r="H46" s="72"/>
      <c r="I46" s="73"/>
      <c r="J46" s="75"/>
      <c r="K46" s="72"/>
      <c r="L46" s="73"/>
      <c r="M46" s="75"/>
      <c r="N46" s="72"/>
      <c r="O46" s="73"/>
      <c r="P46" s="75"/>
      <c r="Q46" s="72"/>
      <c r="R46" s="73"/>
      <c r="S46" s="75"/>
      <c r="T46" s="72"/>
      <c r="U46" s="73"/>
      <c r="V46" s="75"/>
    </row>
    <row r="47" spans="1:22" x14ac:dyDescent="0.3">
      <c r="A47" s="21"/>
      <c r="B47" s="72"/>
      <c r="C47" s="73"/>
      <c r="D47" s="75"/>
      <c r="E47" s="72"/>
      <c r="F47" s="73"/>
      <c r="G47" s="75"/>
      <c r="H47" s="72"/>
      <c r="I47" s="73"/>
      <c r="J47" s="75"/>
      <c r="K47" s="72"/>
      <c r="L47" s="73"/>
      <c r="M47" s="75"/>
      <c r="N47" s="72"/>
      <c r="O47" s="73"/>
      <c r="P47" s="75"/>
      <c r="Q47" s="72"/>
      <c r="R47" s="73"/>
      <c r="S47" s="75"/>
      <c r="T47" s="72"/>
      <c r="U47" s="73"/>
      <c r="V47" s="75"/>
    </row>
    <row r="48" spans="1:22" x14ac:dyDescent="0.3">
      <c r="A48" s="21"/>
      <c r="B48" s="72"/>
      <c r="C48" s="73"/>
      <c r="D48" s="75"/>
      <c r="E48" s="72"/>
      <c r="F48" s="73"/>
      <c r="G48" s="75"/>
      <c r="H48" s="72"/>
      <c r="I48" s="73"/>
      <c r="J48" s="75"/>
      <c r="K48" s="72"/>
      <c r="L48" s="73"/>
      <c r="M48" s="75"/>
      <c r="N48" s="72"/>
      <c r="O48" s="73"/>
      <c r="P48" s="75"/>
      <c r="Q48" s="72"/>
      <c r="R48" s="73"/>
      <c r="S48" s="75"/>
      <c r="T48" s="72"/>
      <c r="U48" s="73"/>
      <c r="V48" s="75"/>
    </row>
    <row r="49" spans="1:22" x14ac:dyDescent="0.3">
      <c r="A49" s="21"/>
      <c r="B49" s="72"/>
      <c r="C49" s="73"/>
      <c r="D49" s="75"/>
      <c r="E49" s="72"/>
      <c r="F49" s="73"/>
      <c r="G49" s="75"/>
      <c r="H49" s="72"/>
      <c r="I49" s="73"/>
      <c r="J49" s="75"/>
      <c r="K49" s="72"/>
      <c r="L49" s="73"/>
      <c r="M49" s="75"/>
      <c r="N49" s="72"/>
      <c r="O49" s="73"/>
      <c r="P49" s="75"/>
      <c r="Q49" s="72"/>
      <c r="R49" s="73"/>
      <c r="S49" s="75"/>
      <c r="T49" s="72"/>
      <c r="U49" s="73"/>
      <c r="V49" s="75"/>
    </row>
    <row r="50" spans="1:22" x14ac:dyDescent="0.3">
      <c r="A50" s="24"/>
      <c r="B50" s="72"/>
      <c r="C50" s="73"/>
      <c r="D50" s="75"/>
      <c r="E50" s="72"/>
      <c r="F50" s="73"/>
      <c r="G50" s="75"/>
      <c r="H50" s="72"/>
      <c r="I50" s="73"/>
      <c r="J50" s="75"/>
      <c r="K50" s="72"/>
      <c r="L50" s="73"/>
      <c r="M50" s="75"/>
      <c r="N50" s="72"/>
      <c r="O50" s="73"/>
      <c r="P50" s="75"/>
      <c r="Q50" s="72"/>
      <c r="R50" s="73"/>
      <c r="S50" s="75"/>
      <c r="T50" s="72"/>
      <c r="U50" s="73"/>
      <c r="V50" s="75"/>
    </row>
    <row r="51" spans="1:22" x14ac:dyDescent="0.3">
      <c r="A51" s="21"/>
      <c r="B51" s="72"/>
      <c r="C51" s="73"/>
      <c r="D51" s="75"/>
      <c r="E51" s="72"/>
      <c r="F51" s="73"/>
      <c r="G51" s="75"/>
      <c r="H51" s="72"/>
      <c r="I51" s="73"/>
      <c r="J51" s="75"/>
      <c r="K51" s="72"/>
      <c r="L51" s="73"/>
      <c r="M51" s="75"/>
      <c r="N51" s="72"/>
      <c r="O51" s="73"/>
      <c r="P51" s="75"/>
      <c r="Q51" s="72"/>
      <c r="R51" s="73"/>
      <c r="S51" s="75"/>
      <c r="T51" s="72"/>
      <c r="U51" s="73"/>
      <c r="V51" s="75"/>
    </row>
    <row r="52" spans="1:22" x14ac:dyDescent="0.3">
      <c r="A52" s="21"/>
      <c r="B52" s="72"/>
      <c r="C52" s="73"/>
      <c r="D52" s="75"/>
      <c r="E52" s="72"/>
      <c r="F52" s="73"/>
      <c r="G52" s="75"/>
      <c r="H52" s="72"/>
      <c r="I52" s="73"/>
      <c r="J52" s="75"/>
      <c r="K52" s="72"/>
      <c r="L52" s="73"/>
      <c r="M52" s="75"/>
      <c r="N52" s="72"/>
      <c r="O52" s="73"/>
      <c r="P52" s="75"/>
      <c r="Q52" s="72"/>
      <c r="R52" s="73"/>
      <c r="S52" s="75"/>
      <c r="T52" s="72"/>
      <c r="U52" s="73"/>
      <c r="V52" s="75"/>
    </row>
    <row r="53" spans="1:22" x14ac:dyDescent="0.3">
      <c r="A53" s="21"/>
      <c r="B53" s="72"/>
      <c r="C53" s="73"/>
      <c r="D53" s="75"/>
      <c r="E53" s="72"/>
      <c r="F53" s="73"/>
      <c r="G53" s="75"/>
      <c r="H53" s="72"/>
      <c r="I53" s="73"/>
      <c r="J53" s="75"/>
      <c r="K53" s="72"/>
      <c r="L53" s="73"/>
      <c r="M53" s="75"/>
      <c r="N53" s="72"/>
      <c r="O53" s="73"/>
      <c r="P53" s="75"/>
      <c r="Q53" s="72"/>
      <c r="R53" s="73"/>
      <c r="S53" s="75"/>
      <c r="T53" s="72"/>
      <c r="U53" s="73"/>
      <c r="V53" s="75"/>
    </row>
    <row r="54" spans="1:22" x14ac:dyDescent="0.3">
      <c r="A54" s="21"/>
      <c r="B54" s="72"/>
      <c r="C54" s="73"/>
      <c r="D54" s="75"/>
      <c r="E54" s="72"/>
      <c r="F54" s="73"/>
      <c r="G54" s="75"/>
      <c r="H54" s="72"/>
      <c r="I54" s="73"/>
      <c r="J54" s="75"/>
      <c r="K54" s="72"/>
      <c r="L54" s="73"/>
      <c r="M54" s="75"/>
      <c r="N54" s="72"/>
      <c r="O54" s="73"/>
      <c r="P54" s="75"/>
      <c r="Q54" s="72"/>
      <c r="R54" s="73"/>
      <c r="S54" s="75"/>
      <c r="T54" s="72"/>
      <c r="U54" s="73"/>
      <c r="V54" s="75"/>
    </row>
    <row r="55" spans="1:22" x14ac:dyDescent="0.3">
      <c r="A55" s="21"/>
      <c r="B55" s="72"/>
      <c r="C55" s="73"/>
      <c r="D55" s="75"/>
      <c r="E55" s="72"/>
      <c r="F55" s="73"/>
      <c r="G55" s="75"/>
      <c r="H55" s="72"/>
      <c r="I55" s="73"/>
      <c r="J55" s="75"/>
      <c r="K55" s="72"/>
      <c r="L55" s="73"/>
      <c r="M55" s="75"/>
      <c r="N55" s="72"/>
      <c r="O55" s="73"/>
      <c r="P55" s="75"/>
      <c r="Q55" s="72"/>
      <c r="R55" s="73"/>
      <c r="S55" s="75"/>
      <c r="T55" s="72"/>
      <c r="U55" s="73"/>
      <c r="V55" s="75"/>
    </row>
    <row r="56" spans="1:22" x14ac:dyDescent="0.3">
      <c r="A56" s="21"/>
      <c r="B56" s="72"/>
      <c r="C56" s="73"/>
      <c r="D56" s="75"/>
      <c r="E56" s="72"/>
      <c r="F56" s="73"/>
      <c r="G56" s="75"/>
      <c r="H56" s="72"/>
      <c r="I56" s="73"/>
      <c r="J56" s="75"/>
      <c r="K56" s="72"/>
      <c r="L56" s="73"/>
      <c r="M56" s="75"/>
      <c r="N56" s="72"/>
      <c r="O56" s="73"/>
      <c r="P56" s="75"/>
      <c r="Q56" s="72"/>
      <c r="R56" s="73"/>
      <c r="S56" s="75"/>
      <c r="T56" s="72"/>
      <c r="U56" s="73"/>
      <c r="V56" s="75"/>
    </row>
    <row r="57" spans="1:22" x14ac:dyDescent="0.3">
      <c r="A57" s="21"/>
      <c r="B57" s="72"/>
      <c r="C57" s="73"/>
      <c r="D57" s="75"/>
      <c r="E57" s="72"/>
      <c r="F57" s="73"/>
      <c r="G57" s="75"/>
      <c r="H57" s="72"/>
      <c r="I57" s="73"/>
      <c r="J57" s="75"/>
      <c r="K57" s="72"/>
      <c r="L57" s="73"/>
      <c r="M57" s="75"/>
      <c r="N57" s="72"/>
      <c r="O57" s="73"/>
      <c r="P57" s="75"/>
      <c r="Q57" s="72"/>
      <c r="R57" s="73"/>
      <c r="S57" s="75"/>
      <c r="T57" s="72"/>
      <c r="U57" s="73"/>
      <c r="V57" s="75"/>
    </row>
    <row r="58" spans="1:22" x14ac:dyDescent="0.3">
      <c r="A58" s="21"/>
      <c r="B58" s="72"/>
      <c r="C58" s="73"/>
      <c r="D58" s="75"/>
      <c r="E58" s="72"/>
      <c r="F58" s="73"/>
      <c r="G58" s="75"/>
      <c r="H58" s="72"/>
      <c r="I58" s="73"/>
      <c r="J58" s="75"/>
      <c r="K58" s="72"/>
      <c r="L58" s="73"/>
      <c r="M58" s="75"/>
      <c r="N58" s="72"/>
      <c r="O58" s="73"/>
      <c r="P58" s="75"/>
      <c r="Q58" s="72"/>
      <c r="R58" s="73"/>
      <c r="S58" s="75"/>
      <c r="T58" s="72"/>
      <c r="U58" s="73"/>
      <c r="V58" s="75"/>
    </row>
    <row r="59" spans="1:22" x14ac:dyDescent="0.3">
      <c r="A59" s="21"/>
      <c r="B59" s="72"/>
      <c r="C59" s="73"/>
      <c r="D59" s="75"/>
      <c r="E59" s="72"/>
      <c r="F59" s="73"/>
      <c r="G59" s="75"/>
      <c r="H59" s="72"/>
      <c r="I59" s="73"/>
      <c r="J59" s="75"/>
      <c r="K59" s="72"/>
      <c r="L59" s="73"/>
      <c r="M59" s="75"/>
      <c r="N59" s="72"/>
      <c r="O59" s="73"/>
      <c r="P59" s="75"/>
      <c r="Q59" s="72"/>
      <c r="R59" s="73"/>
      <c r="S59" s="75"/>
      <c r="T59" s="72"/>
      <c r="U59" s="73"/>
      <c r="V59" s="75"/>
    </row>
    <row r="60" spans="1:22" x14ac:dyDescent="0.3">
      <c r="A60" s="21"/>
      <c r="B60" s="72"/>
      <c r="C60" s="73"/>
      <c r="D60" s="75"/>
      <c r="E60" s="72"/>
      <c r="F60" s="73"/>
      <c r="G60" s="75"/>
      <c r="H60" s="72"/>
      <c r="I60" s="73"/>
      <c r="J60" s="75"/>
      <c r="K60" s="72"/>
      <c r="L60" s="73"/>
      <c r="M60" s="75"/>
      <c r="N60" s="72"/>
      <c r="O60" s="73"/>
      <c r="P60" s="75"/>
      <c r="Q60" s="72"/>
      <c r="R60" s="73"/>
      <c r="S60" s="75"/>
      <c r="T60" s="72"/>
      <c r="U60" s="73"/>
      <c r="V60" s="75"/>
    </row>
    <row r="61" spans="1:22" x14ac:dyDescent="0.3">
      <c r="A61" s="21"/>
      <c r="B61" s="72"/>
      <c r="C61" s="73"/>
      <c r="D61" s="75"/>
      <c r="E61" s="72"/>
      <c r="F61" s="73"/>
      <c r="G61" s="75"/>
      <c r="H61" s="72"/>
      <c r="I61" s="73"/>
      <c r="J61" s="75"/>
      <c r="K61" s="72"/>
      <c r="L61" s="73"/>
      <c r="M61" s="75"/>
      <c r="N61" s="72"/>
      <c r="O61" s="73"/>
      <c r="P61" s="75"/>
      <c r="Q61" s="72"/>
      <c r="R61" s="73"/>
      <c r="S61" s="75"/>
      <c r="T61" s="72"/>
      <c r="U61" s="73"/>
      <c r="V61" s="75"/>
    </row>
  </sheetData>
  <sheetProtection algorithmName="SHA-512" hashValue="ZxaNGGQV44578mxTJLNezuzTzen6P1IRSLOLU134nT1gdMetFYl6ZxM2oqu/+QNCr9tFIo+y1dRMeGcrIlxA9w==" saltValue="bzwy+CiEjQJCFNE7YEIqfQ==" spinCount="100000" sheet="1" objects="1" scenarios="1" formatColumns="0" formatRows="0"/>
  <conditionalFormatting sqref="C3:C50 R3:R50">
    <cfRule type="cellIs" dxfId="65" priority="22" operator="equal">
      <formula>"N/A"</formula>
    </cfRule>
    <cfRule type="cellIs" dxfId="64" priority="23" operator="equal">
      <formula>"PASS"</formula>
    </cfRule>
    <cfRule type="cellIs" dxfId="63" priority="24" operator="equal">
      <formula>"FAIL"</formula>
    </cfRule>
  </conditionalFormatting>
  <conditionalFormatting sqref="F3:F50">
    <cfRule type="cellIs" dxfId="62" priority="19" operator="equal">
      <formula>"N/A"</formula>
    </cfRule>
    <cfRule type="cellIs" dxfId="61" priority="20" operator="equal">
      <formula>"PASS"</formula>
    </cfRule>
    <cfRule type="cellIs" dxfId="60" priority="21" operator="equal">
      <formula>"FAIL"</formula>
    </cfRule>
  </conditionalFormatting>
  <conditionalFormatting sqref="I3:I50">
    <cfRule type="cellIs" dxfId="59" priority="7" operator="equal">
      <formula>"N/A"</formula>
    </cfRule>
    <cfRule type="cellIs" dxfId="58" priority="8" operator="equal">
      <formula>"PASS"</formula>
    </cfRule>
    <cfRule type="cellIs" dxfId="57" priority="9" operator="equal">
      <formula>"FAIL"</formula>
    </cfRule>
  </conditionalFormatting>
  <conditionalFormatting sqref="L3:L50">
    <cfRule type="cellIs" dxfId="56" priority="4" operator="equal">
      <formula>"N/A"</formula>
    </cfRule>
    <cfRule type="cellIs" dxfId="55" priority="5" operator="equal">
      <formula>"PASS"</formula>
    </cfRule>
    <cfRule type="cellIs" dxfId="54" priority="6" operator="equal">
      <formula>"FAIL"</formula>
    </cfRule>
  </conditionalFormatting>
  <conditionalFormatting sqref="O3:O50">
    <cfRule type="cellIs" dxfId="53" priority="10" operator="equal">
      <formula>"N/A"</formula>
    </cfRule>
    <cfRule type="cellIs" dxfId="52" priority="11" operator="equal">
      <formula>"PASS"</formula>
    </cfRule>
    <cfRule type="cellIs" dxfId="51" priority="12" operator="equal">
      <formula>"FAIL"</formula>
    </cfRule>
  </conditionalFormatting>
  <conditionalFormatting sqref="U3:U61">
    <cfRule type="cellIs" dxfId="50" priority="1" operator="equal">
      <formula>"N/A"</formula>
    </cfRule>
    <cfRule type="cellIs" dxfId="49" priority="2" operator="equal">
      <formula>"PASS"</formula>
    </cfRule>
    <cfRule type="cellIs" dxfId="48" priority="3" operator="equal">
      <formula>"FAIL"</formula>
    </cfRule>
  </conditionalFormatting>
  <dataValidations count="9">
    <dataValidation type="list" allowBlank="1" showInputMessage="1" showErrorMessage="1" sqref="C3:C50 F3:F50 O3:O50 R3:R50 I3:I50 U3:U13" xr:uid="{09F9956E-9F51-4F70-B82A-E4357DA408DC}">
      <formula1>"PASS,FAIL,N/A"</formula1>
    </dataValidation>
    <dataValidation type="list" allowBlank="1" showInputMessage="1" showErrorMessage="1" sqref="B3:B50" xr:uid="{4DCFBDD2-2B1E-44BC-BE37-67014EF8844C}">
      <formula1>"N/A,DT.GEC-2.DN-1,DT.GEC-2.DN-2,DT.GEC-2.DN-3"</formula1>
    </dataValidation>
    <dataValidation type="list" allowBlank="1" showInputMessage="1" showErrorMessage="1" sqref="E3:E50" xr:uid="{CDBB0D3B-09D0-4EE9-8D07-69368DB721D0}">
      <formula1>"N/A,DT.GEC-3.DN-1,DT.GEC-3.DN-2"</formula1>
    </dataValidation>
    <dataValidation type="list" allowBlank="1" showInputMessage="1" showErrorMessage="1" sqref="H3:H50" xr:uid="{20546921-84B8-4260-8271-3166B9F5E504}">
      <formula1>"N/A,DT.GEC-4.DN-1,DT.GEC-4.DN-2"</formula1>
    </dataValidation>
    <dataValidation type="list" allowBlank="1" showInputMessage="1" showErrorMessage="1" sqref="K3:K50" xr:uid="{B9A86A28-BFD7-42D6-944B-A4FBBDA9F52F}">
      <formula1>"N/A,DT.GEC-5.DN-1"</formula1>
    </dataValidation>
    <dataValidation type="list" allowBlank="1" showInputMessage="1" showErrorMessage="1" sqref="N3:N50" xr:uid="{97B92798-E4D6-4E20-BD45-67797B0EC5D3}">
      <formula1>"N/A,DT.GEC-6.DN-1,DT.GEC-6.DN-2"</formula1>
    </dataValidation>
    <dataValidation type="list" allowBlank="1" showInputMessage="1" showErrorMessage="1" sqref="Q3:Q61" xr:uid="{99213DF2-16EF-4FE8-8E95-679D2D70D53B}">
      <formula1>"N/A,DT.GEC-7.DN-1,DT.GEC-7.DN-2"</formula1>
    </dataValidation>
    <dataValidation type="list" allowBlank="1" showInputMessage="1" showErrorMessage="1" sqref="L3:L50 U14:U61" xr:uid="{8F537461-2BA8-4221-A71F-3EB6DB524606}">
      <formula1>"PASS,FAIL"</formula1>
    </dataValidation>
    <dataValidation type="list" allowBlank="1" showInputMessage="1" showErrorMessage="1" sqref="T3:T50" xr:uid="{5B21C3F1-C511-4277-B1C0-6D5B3502719E}">
      <formula1>"N/A,DT.GEC-8.DN-1,DT.GEC-8.DN-2"</formula1>
    </dataValidation>
  </dataValidations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8B3152-DAB4-4D54-8F60-08068DE83C32}">
  <sheetPr>
    <tabColor theme="2"/>
  </sheetPr>
  <dimension ref="A1:D31"/>
  <sheetViews>
    <sheetView zoomScaleNormal="100" workbookViewId="0"/>
  </sheetViews>
  <sheetFormatPr defaultColWidth="16" defaultRowHeight="16.5" x14ac:dyDescent="0.3"/>
  <cols>
    <col min="1" max="1" width="20.625" style="18" customWidth="1"/>
    <col min="2" max="3" width="20.625" style="17" customWidth="1"/>
    <col min="4" max="4" width="26.625" style="19" customWidth="1"/>
    <col min="5" max="16384" width="16" style="17"/>
  </cols>
  <sheetData>
    <row r="1" spans="1:4" s="13" customFormat="1" ht="17.25" x14ac:dyDescent="0.3">
      <c r="A1" s="27" t="s">
        <v>105</v>
      </c>
      <c r="B1" s="455" t="s">
        <v>62</v>
      </c>
      <c r="C1" s="455" t="s">
        <v>63</v>
      </c>
      <c r="D1" s="456" t="s">
        <v>64</v>
      </c>
    </row>
    <row r="2" spans="1:4" s="13" customFormat="1" ht="52.5" thickBot="1" x14ac:dyDescent="0.4">
      <c r="A2" s="241" t="s">
        <v>192</v>
      </c>
      <c r="B2" s="457" t="s">
        <v>187</v>
      </c>
      <c r="C2" s="443" t="s">
        <v>183</v>
      </c>
      <c r="D2" s="458" t="s">
        <v>185</v>
      </c>
    </row>
    <row r="3" spans="1:4" x14ac:dyDescent="0.3">
      <c r="A3" s="21"/>
      <c r="B3" s="15"/>
      <c r="C3" s="15"/>
      <c r="D3" s="22"/>
    </row>
    <row r="4" spans="1:4" x14ac:dyDescent="0.3">
      <c r="A4" s="21"/>
      <c r="B4" s="15"/>
      <c r="C4" s="15"/>
      <c r="D4" s="16"/>
    </row>
    <row r="5" spans="1:4" x14ac:dyDescent="0.3">
      <c r="A5" s="21"/>
      <c r="B5" s="15"/>
      <c r="C5" s="15"/>
      <c r="D5" s="16"/>
    </row>
    <row r="6" spans="1:4" x14ac:dyDescent="0.3">
      <c r="A6" s="21"/>
      <c r="B6" s="15"/>
      <c r="C6" s="15"/>
      <c r="D6" s="16"/>
    </row>
    <row r="7" spans="1:4" x14ac:dyDescent="0.3">
      <c r="A7" s="21"/>
      <c r="B7" s="15"/>
      <c r="C7" s="15"/>
      <c r="D7" s="16"/>
    </row>
    <row r="8" spans="1:4" x14ac:dyDescent="0.3">
      <c r="A8" s="21"/>
      <c r="B8" s="15"/>
      <c r="C8" s="15"/>
      <c r="D8" s="16"/>
    </row>
    <row r="9" spans="1:4" x14ac:dyDescent="0.3">
      <c r="A9" s="21"/>
      <c r="B9" s="15"/>
      <c r="C9" s="15"/>
      <c r="D9" s="16"/>
    </row>
    <row r="10" spans="1:4" x14ac:dyDescent="0.3">
      <c r="A10" s="21"/>
      <c r="B10" s="15"/>
      <c r="C10" s="15"/>
      <c r="D10" s="16"/>
    </row>
    <row r="11" spans="1:4" x14ac:dyDescent="0.3">
      <c r="A11" s="21"/>
      <c r="B11" s="15"/>
      <c r="C11" s="15"/>
      <c r="D11" s="16"/>
    </row>
    <row r="12" spans="1:4" x14ac:dyDescent="0.3">
      <c r="A12" s="21"/>
      <c r="B12" s="15"/>
      <c r="C12" s="15"/>
      <c r="D12" s="16"/>
    </row>
    <row r="13" spans="1:4" x14ac:dyDescent="0.3">
      <c r="A13" s="21"/>
      <c r="B13" s="15"/>
      <c r="C13" s="15"/>
      <c r="D13" s="16"/>
    </row>
    <row r="14" spans="1:4" x14ac:dyDescent="0.3">
      <c r="A14" s="21"/>
      <c r="B14" s="15"/>
      <c r="C14" s="15"/>
      <c r="D14" s="16"/>
    </row>
    <row r="15" spans="1:4" x14ac:dyDescent="0.3">
      <c r="A15" s="21"/>
      <c r="B15" s="15"/>
      <c r="C15" s="15"/>
      <c r="D15" s="16"/>
    </row>
    <row r="16" spans="1:4" x14ac:dyDescent="0.3">
      <c r="A16" s="21"/>
      <c r="B16" s="15"/>
      <c r="C16" s="15"/>
      <c r="D16" s="16"/>
    </row>
    <row r="17" spans="1:4" x14ac:dyDescent="0.3">
      <c r="A17" s="21"/>
      <c r="B17" s="15"/>
      <c r="C17" s="15"/>
      <c r="D17" s="16"/>
    </row>
    <row r="18" spans="1:4" x14ac:dyDescent="0.3">
      <c r="A18" s="21"/>
      <c r="B18" s="15"/>
      <c r="C18" s="15"/>
      <c r="D18" s="16"/>
    </row>
    <row r="19" spans="1:4" x14ac:dyDescent="0.3">
      <c r="A19" s="21"/>
      <c r="B19" s="15"/>
      <c r="C19" s="15"/>
      <c r="D19" s="16"/>
    </row>
    <row r="20" spans="1:4" x14ac:dyDescent="0.3">
      <c r="A20" s="21"/>
      <c r="B20" s="15"/>
      <c r="C20" s="15"/>
      <c r="D20" s="16"/>
    </row>
    <row r="21" spans="1:4" x14ac:dyDescent="0.3">
      <c r="A21" s="21"/>
      <c r="B21" s="15"/>
      <c r="C21" s="15"/>
      <c r="D21" s="16"/>
    </row>
    <row r="22" spans="1:4" x14ac:dyDescent="0.3">
      <c r="A22" s="21"/>
      <c r="B22" s="15"/>
      <c r="C22" s="15"/>
      <c r="D22" s="16"/>
    </row>
    <row r="23" spans="1:4" x14ac:dyDescent="0.3">
      <c r="A23" s="21"/>
      <c r="B23" s="15"/>
      <c r="C23" s="15"/>
      <c r="D23" s="16"/>
    </row>
    <row r="24" spans="1:4" x14ac:dyDescent="0.3">
      <c r="A24" s="21"/>
      <c r="B24" s="15"/>
      <c r="C24" s="15"/>
      <c r="D24" s="16"/>
    </row>
    <row r="25" spans="1:4" x14ac:dyDescent="0.3">
      <c r="A25" s="21"/>
      <c r="B25" s="15"/>
      <c r="C25" s="15"/>
      <c r="D25" s="16"/>
    </row>
    <row r="26" spans="1:4" x14ac:dyDescent="0.3">
      <c r="A26" s="21"/>
      <c r="B26" s="15"/>
      <c r="C26" s="15"/>
      <c r="D26" s="16"/>
    </row>
    <row r="27" spans="1:4" x14ac:dyDescent="0.3">
      <c r="A27" s="21"/>
      <c r="B27" s="15"/>
      <c r="C27" s="15"/>
      <c r="D27" s="16"/>
    </row>
    <row r="28" spans="1:4" x14ac:dyDescent="0.3">
      <c r="A28" s="21"/>
      <c r="B28" s="15"/>
      <c r="C28" s="15"/>
      <c r="D28" s="16"/>
    </row>
    <row r="29" spans="1:4" x14ac:dyDescent="0.3">
      <c r="A29" s="21"/>
      <c r="B29" s="15"/>
      <c r="C29" s="15"/>
      <c r="D29" s="16"/>
    </row>
    <row r="30" spans="1:4" x14ac:dyDescent="0.3">
      <c r="A30" s="21"/>
      <c r="B30" s="15"/>
      <c r="C30" s="15"/>
      <c r="D30" s="16"/>
    </row>
    <row r="31" spans="1:4" x14ac:dyDescent="0.3">
      <c r="A31" s="24"/>
      <c r="B31" s="15"/>
      <c r="C31" s="15"/>
      <c r="D31" s="26"/>
    </row>
  </sheetData>
  <sheetProtection algorithmName="SHA-512" hashValue="KZ4zvoDsU3felvE9Lxgb9C6Pf14HT4YOGNGX15R1UXCZgc7R1JyQRkTcRpD5vidmqf/bRnZxsXpiNW1Zc6UXVQ==" saltValue="SX4WDuruh4ibbdhEFvJFfg==" spinCount="100000" sheet="1" objects="1" scenarios="1" formatColumns="0" formatRows="0"/>
  <conditionalFormatting sqref="C3:C31">
    <cfRule type="cellIs" dxfId="47" priority="1" operator="equal">
      <formula>"N/A"</formula>
    </cfRule>
    <cfRule type="cellIs" dxfId="46" priority="2" operator="equal">
      <formula>"PASS"</formula>
    </cfRule>
    <cfRule type="cellIs" dxfId="45" priority="3" operator="equal">
      <formula>"FAIL"</formula>
    </cfRule>
  </conditionalFormatting>
  <dataValidations count="2">
    <dataValidation type="list" allowBlank="1" showInputMessage="1" showErrorMessage="1" sqref="C3:C31" xr:uid="{5601BF39-E722-4A02-8466-BA78354DCF2D}">
      <formula1>"PASS,FAIL,N/A"</formula1>
    </dataValidation>
    <dataValidation type="list" allowBlank="1" showInputMessage="1" showErrorMessage="1" sqref="B3:B31" xr:uid="{B7474FC7-7809-4877-90AE-AFC00915DA38}">
      <formula1>"N/A,DT.CRY-1.DN-1,DT.CRY-1.DN-2"</formula1>
    </dataValidation>
  </dataValidation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A9987-7E32-4F15-AAFF-337F0628BFC0}">
  <sheetPr>
    <tabColor theme="2" tint="0.79998168889431442"/>
  </sheetPr>
  <dimension ref="A1:J50"/>
  <sheetViews>
    <sheetView zoomScaleNormal="100" workbookViewId="0"/>
  </sheetViews>
  <sheetFormatPr defaultColWidth="51.875" defaultRowHeight="16.5" x14ac:dyDescent="0.3"/>
  <cols>
    <col min="1" max="1" width="20.75" customWidth="1"/>
    <col min="2" max="2" width="26.75" customWidth="1"/>
    <col min="3" max="5" width="20.75" customWidth="1"/>
    <col min="7" max="7" width="39.75" customWidth="1"/>
    <col min="8" max="8" width="33.625" customWidth="1"/>
    <col min="9" max="9" width="31.25" customWidth="1"/>
    <col min="10" max="10" width="35.5" customWidth="1"/>
  </cols>
  <sheetData>
    <row r="1" spans="1:10" ht="49.5" x14ac:dyDescent="0.3">
      <c r="A1" s="259" t="s">
        <v>204</v>
      </c>
      <c r="B1" s="260" t="s">
        <v>203</v>
      </c>
      <c r="C1" s="260" t="s">
        <v>211</v>
      </c>
      <c r="D1" s="260" t="s">
        <v>213</v>
      </c>
      <c r="E1" s="260" t="s">
        <v>212</v>
      </c>
      <c r="F1" s="260" t="s">
        <v>210</v>
      </c>
      <c r="G1" s="260" t="s">
        <v>208</v>
      </c>
      <c r="H1" s="260" t="s">
        <v>201</v>
      </c>
      <c r="I1" s="260" t="s">
        <v>207</v>
      </c>
      <c r="J1" s="260" t="s">
        <v>202</v>
      </c>
    </row>
    <row r="2" spans="1:10" x14ac:dyDescent="0.3">
      <c r="A2" s="254"/>
      <c r="B2" s="29"/>
      <c r="C2" s="253"/>
      <c r="D2" s="30"/>
      <c r="E2" s="30"/>
      <c r="F2" s="30"/>
      <c r="G2" s="30"/>
      <c r="H2" s="30"/>
      <c r="I2" s="30"/>
      <c r="J2" s="30"/>
    </row>
    <row r="3" spans="1:10" x14ac:dyDescent="0.3">
      <c r="A3" s="255"/>
      <c r="B3" s="30"/>
      <c r="C3" s="253"/>
      <c r="D3" s="30"/>
      <c r="E3" s="30"/>
      <c r="F3" s="30"/>
      <c r="G3" s="30"/>
      <c r="H3" s="30"/>
      <c r="I3" s="30"/>
      <c r="J3" s="30"/>
    </row>
    <row r="4" spans="1:10" x14ac:dyDescent="0.3">
      <c r="A4" s="255"/>
      <c r="B4" s="31"/>
      <c r="C4" s="253"/>
      <c r="D4" s="30"/>
      <c r="E4" s="30"/>
      <c r="F4" s="30"/>
      <c r="G4" s="30"/>
      <c r="H4" s="30"/>
      <c r="I4" s="30"/>
      <c r="J4" s="30"/>
    </row>
    <row r="5" spans="1:10" x14ac:dyDescent="0.3">
      <c r="A5" s="256"/>
      <c r="B5" s="30"/>
      <c r="C5" s="253"/>
      <c r="D5" s="30"/>
      <c r="E5" s="30"/>
      <c r="F5" s="30"/>
      <c r="G5" s="30"/>
      <c r="H5" s="30"/>
      <c r="I5" s="30"/>
      <c r="J5" s="30"/>
    </row>
    <row r="6" spans="1:10" x14ac:dyDescent="0.3">
      <c r="A6" s="256"/>
      <c r="B6" s="30"/>
      <c r="C6" s="253"/>
      <c r="D6" s="30"/>
      <c r="E6" s="30"/>
      <c r="F6" s="30"/>
      <c r="G6" s="30"/>
      <c r="H6" s="30"/>
      <c r="I6" s="30"/>
      <c r="J6" s="30"/>
    </row>
    <row r="7" spans="1:10" x14ac:dyDescent="0.3">
      <c r="A7" s="254"/>
      <c r="B7" s="29"/>
      <c r="C7" s="253"/>
      <c r="D7" s="30"/>
      <c r="E7" s="30"/>
      <c r="F7" s="30"/>
      <c r="G7" s="30"/>
      <c r="H7" s="30"/>
      <c r="I7" s="30"/>
      <c r="J7" s="30"/>
    </row>
    <row r="8" spans="1:10" x14ac:dyDescent="0.3">
      <c r="A8" s="255"/>
      <c r="B8" s="30"/>
      <c r="C8" s="253"/>
      <c r="D8" s="30"/>
      <c r="E8" s="30"/>
      <c r="F8" s="30"/>
      <c r="G8" s="30"/>
      <c r="H8" s="30"/>
      <c r="I8" s="30"/>
      <c r="J8" s="30"/>
    </row>
    <row r="9" spans="1:10" x14ac:dyDescent="0.3">
      <c r="A9" s="255"/>
      <c r="B9" s="31"/>
      <c r="C9" s="253"/>
      <c r="D9" s="30"/>
      <c r="E9" s="30"/>
      <c r="F9" s="30"/>
      <c r="G9" s="30"/>
      <c r="H9" s="30"/>
      <c r="I9" s="30"/>
      <c r="J9" s="30"/>
    </row>
    <row r="10" spans="1:10" x14ac:dyDescent="0.3">
      <c r="A10" s="256"/>
      <c r="B10" s="30"/>
      <c r="C10" s="253"/>
      <c r="D10" s="30"/>
      <c r="E10" s="30"/>
      <c r="F10" s="30"/>
      <c r="G10" s="30"/>
      <c r="H10" s="30"/>
      <c r="I10" s="30"/>
      <c r="J10" s="30"/>
    </row>
    <row r="11" spans="1:10" x14ac:dyDescent="0.3">
      <c r="A11" s="256"/>
      <c r="B11" s="30"/>
      <c r="C11" s="253"/>
      <c r="D11" s="30"/>
      <c r="E11" s="30"/>
      <c r="F11" s="30"/>
      <c r="G11" s="30"/>
      <c r="H11" s="30"/>
      <c r="I11" s="30"/>
      <c r="J11" s="30"/>
    </row>
    <row r="12" spans="1:10" x14ac:dyDescent="0.3">
      <c r="A12" s="254"/>
      <c r="B12" s="29"/>
      <c r="C12" s="253"/>
      <c r="D12" s="30"/>
      <c r="E12" s="30"/>
      <c r="F12" s="30"/>
      <c r="G12" s="30"/>
      <c r="H12" s="30"/>
      <c r="I12" s="30"/>
      <c r="J12" s="30"/>
    </row>
    <row r="13" spans="1:10" x14ac:dyDescent="0.3">
      <c r="A13" s="255"/>
      <c r="B13" s="30"/>
      <c r="C13" s="253"/>
      <c r="D13" s="30"/>
      <c r="E13" s="30"/>
      <c r="F13" s="30"/>
      <c r="G13" s="30"/>
      <c r="H13" s="30"/>
      <c r="I13" s="30"/>
      <c r="J13" s="30"/>
    </row>
    <row r="14" spans="1:10" x14ac:dyDescent="0.3">
      <c r="A14" s="255"/>
      <c r="B14" s="31"/>
      <c r="C14" s="253"/>
      <c r="D14" s="30"/>
      <c r="E14" s="30"/>
      <c r="F14" s="30"/>
      <c r="G14" s="30"/>
      <c r="H14" s="30"/>
      <c r="I14" s="30"/>
      <c r="J14" s="30"/>
    </row>
    <row r="15" spans="1:10" x14ac:dyDescent="0.3">
      <c r="A15" s="256"/>
      <c r="B15" s="30"/>
      <c r="C15" s="253"/>
      <c r="D15" s="30"/>
      <c r="E15" s="30"/>
      <c r="F15" s="30"/>
      <c r="G15" s="30"/>
      <c r="H15" s="30"/>
      <c r="I15" s="30"/>
      <c r="J15" s="30"/>
    </row>
    <row r="16" spans="1:10" x14ac:dyDescent="0.3">
      <c r="A16" s="256"/>
      <c r="B16" s="30"/>
      <c r="C16" s="253"/>
      <c r="D16" s="30"/>
      <c r="E16" s="30"/>
      <c r="F16" s="30"/>
      <c r="G16" s="30"/>
      <c r="H16" s="30"/>
      <c r="I16" s="30"/>
      <c r="J16" s="30"/>
    </row>
    <row r="17" spans="1:10" x14ac:dyDescent="0.3">
      <c r="A17" s="254"/>
      <c r="B17" s="29"/>
      <c r="C17" s="253"/>
      <c r="D17" s="30"/>
      <c r="E17" s="30"/>
      <c r="F17" s="30"/>
      <c r="G17" s="30"/>
      <c r="H17" s="30"/>
      <c r="I17" s="30"/>
      <c r="J17" s="30"/>
    </row>
    <row r="18" spans="1:10" x14ac:dyDescent="0.3">
      <c r="A18" s="255"/>
      <c r="B18" s="30"/>
      <c r="C18" s="253"/>
      <c r="D18" s="30"/>
      <c r="E18" s="30"/>
      <c r="F18" s="30"/>
      <c r="G18" s="30"/>
      <c r="H18" s="30"/>
      <c r="I18" s="30"/>
      <c r="J18" s="30"/>
    </row>
    <row r="19" spans="1:10" x14ac:dyDescent="0.3">
      <c r="A19" s="255"/>
      <c r="B19" s="31"/>
      <c r="C19" s="253"/>
      <c r="D19" s="30"/>
      <c r="E19" s="30"/>
      <c r="F19" s="30"/>
      <c r="G19" s="30"/>
      <c r="H19" s="30"/>
      <c r="I19" s="30"/>
      <c r="J19" s="30"/>
    </row>
    <row r="20" spans="1:10" x14ac:dyDescent="0.3">
      <c r="A20" s="256"/>
      <c r="B20" s="30"/>
      <c r="C20" s="253"/>
      <c r="D20" s="30"/>
      <c r="E20" s="30"/>
      <c r="F20" s="30"/>
      <c r="G20" s="30"/>
      <c r="H20" s="30"/>
      <c r="I20" s="30"/>
      <c r="J20" s="30"/>
    </row>
    <row r="21" spans="1:10" x14ac:dyDescent="0.3">
      <c r="A21" s="256"/>
      <c r="B21" s="30"/>
      <c r="C21" s="253"/>
      <c r="D21" s="30"/>
      <c r="E21" s="30"/>
      <c r="F21" s="30"/>
      <c r="G21" s="30"/>
      <c r="H21" s="30"/>
      <c r="I21" s="30"/>
      <c r="J21" s="30"/>
    </row>
    <row r="22" spans="1:10" x14ac:dyDescent="0.3">
      <c r="A22" s="254"/>
      <c r="B22" s="29"/>
      <c r="C22" s="253"/>
      <c r="D22" s="30"/>
      <c r="E22" s="30"/>
      <c r="F22" s="30"/>
      <c r="G22" s="30"/>
      <c r="H22" s="30"/>
      <c r="I22" s="30"/>
      <c r="J22" s="30"/>
    </row>
    <row r="23" spans="1:10" x14ac:dyDescent="0.3">
      <c r="A23" s="255"/>
      <c r="B23" s="30"/>
      <c r="C23" s="253"/>
      <c r="D23" s="30"/>
      <c r="E23" s="30"/>
      <c r="F23" s="30"/>
      <c r="G23" s="30"/>
      <c r="H23" s="30"/>
      <c r="I23" s="30"/>
      <c r="J23" s="30"/>
    </row>
    <row r="24" spans="1:10" x14ac:dyDescent="0.3">
      <c r="A24" s="255"/>
      <c r="B24" s="31"/>
      <c r="C24" s="253"/>
      <c r="D24" s="30"/>
      <c r="E24" s="30"/>
      <c r="F24" s="30"/>
      <c r="G24" s="30"/>
      <c r="H24" s="30"/>
      <c r="I24" s="30"/>
      <c r="J24" s="30"/>
    </row>
    <row r="25" spans="1:10" x14ac:dyDescent="0.3">
      <c r="A25" s="256"/>
      <c r="B25" s="30"/>
      <c r="C25" s="253"/>
      <c r="D25" s="30"/>
      <c r="E25" s="30"/>
      <c r="F25" s="30"/>
      <c r="G25" s="30"/>
      <c r="H25" s="30"/>
      <c r="I25" s="30"/>
      <c r="J25" s="30"/>
    </row>
    <row r="26" spans="1:10" x14ac:dyDescent="0.3">
      <c r="A26" s="256"/>
      <c r="B26" s="30"/>
      <c r="C26" s="253"/>
      <c r="D26" s="30"/>
      <c r="E26" s="30"/>
      <c r="F26" s="30"/>
      <c r="G26" s="30"/>
      <c r="H26" s="30"/>
      <c r="I26" s="30"/>
      <c r="J26" s="30"/>
    </row>
    <row r="27" spans="1:10" x14ac:dyDescent="0.3">
      <c r="A27" s="254"/>
      <c r="B27" s="29"/>
      <c r="C27" s="253"/>
      <c r="D27" s="30"/>
      <c r="E27" s="30"/>
      <c r="F27" s="30"/>
      <c r="G27" s="30"/>
      <c r="H27" s="30"/>
      <c r="I27" s="30"/>
      <c r="J27" s="30"/>
    </row>
    <row r="28" spans="1:10" x14ac:dyDescent="0.3">
      <c r="A28" s="255"/>
      <c r="B28" s="30"/>
      <c r="C28" s="253"/>
      <c r="D28" s="30"/>
      <c r="E28" s="30"/>
      <c r="F28" s="30"/>
      <c r="G28" s="30"/>
      <c r="H28" s="30"/>
      <c r="I28" s="30"/>
      <c r="J28" s="30"/>
    </row>
    <row r="29" spans="1:10" x14ac:dyDescent="0.3">
      <c r="A29" s="255"/>
      <c r="B29" s="31"/>
      <c r="C29" s="253"/>
      <c r="D29" s="30"/>
      <c r="E29" s="30"/>
      <c r="F29" s="30"/>
      <c r="G29" s="30"/>
      <c r="H29" s="30"/>
      <c r="I29" s="30"/>
      <c r="J29" s="30"/>
    </row>
    <row r="30" spans="1:10" x14ac:dyDescent="0.3">
      <c r="A30" s="256"/>
      <c r="B30" s="30"/>
      <c r="C30" s="253"/>
      <c r="D30" s="30"/>
      <c r="E30" s="30"/>
      <c r="F30" s="30"/>
      <c r="G30" s="30"/>
      <c r="H30" s="30"/>
      <c r="I30" s="30"/>
      <c r="J30" s="30"/>
    </row>
    <row r="31" spans="1:10" x14ac:dyDescent="0.3">
      <c r="A31" s="256"/>
      <c r="B31" s="30"/>
      <c r="C31" s="253"/>
      <c r="D31" s="30"/>
      <c r="E31" s="30"/>
      <c r="F31" s="30"/>
      <c r="G31" s="30"/>
      <c r="H31" s="30"/>
      <c r="I31" s="30"/>
      <c r="J31" s="30"/>
    </row>
    <row r="32" spans="1:10" x14ac:dyDescent="0.3">
      <c r="A32" s="254"/>
      <c r="B32" s="29"/>
      <c r="C32" s="253"/>
      <c r="D32" s="30"/>
      <c r="E32" s="30"/>
      <c r="F32" s="30"/>
      <c r="G32" s="30"/>
      <c r="H32" s="30"/>
      <c r="I32" s="30"/>
      <c r="J32" s="30"/>
    </row>
    <row r="33" spans="1:10" x14ac:dyDescent="0.3">
      <c r="A33" s="255"/>
      <c r="B33" s="30"/>
      <c r="C33" s="253"/>
      <c r="D33" s="30"/>
      <c r="E33" s="30"/>
      <c r="F33" s="30"/>
      <c r="G33" s="30"/>
      <c r="H33" s="30"/>
      <c r="I33" s="30"/>
      <c r="J33" s="30"/>
    </row>
    <row r="34" spans="1:10" x14ac:dyDescent="0.3">
      <c r="A34" s="255"/>
      <c r="B34" s="31"/>
      <c r="C34" s="253"/>
      <c r="D34" s="30"/>
      <c r="E34" s="30"/>
      <c r="F34" s="30"/>
      <c r="G34" s="30"/>
      <c r="H34" s="30"/>
      <c r="I34" s="30"/>
      <c r="J34" s="30"/>
    </row>
    <row r="35" spans="1:10" x14ac:dyDescent="0.3">
      <c r="A35" s="256"/>
      <c r="B35" s="30"/>
      <c r="C35" s="253"/>
      <c r="D35" s="30"/>
      <c r="E35" s="30"/>
      <c r="F35" s="30"/>
      <c r="G35" s="30"/>
      <c r="H35" s="30"/>
      <c r="I35" s="30"/>
      <c r="J35" s="30"/>
    </row>
    <row r="36" spans="1:10" x14ac:dyDescent="0.3">
      <c r="A36" s="256"/>
      <c r="B36" s="30"/>
      <c r="C36" s="253"/>
      <c r="D36" s="30"/>
      <c r="E36" s="30"/>
      <c r="F36" s="30"/>
      <c r="G36" s="30"/>
      <c r="H36" s="30"/>
      <c r="I36" s="30"/>
      <c r="J36" s="30"/>
    </row>
    <row r="37" spans="1:10" x14ac:dyDescent="0.3">
      <c r="A37" s="254"/>
      <c r="B37" s="29"/>
      <c r="C37" s="253"/>
      <c r="D37" s="30"/>
      <c r="E37" s="30"/>
      <c r="F37" s="30"/>
      <c r="G37" s="30"/>
      <c r="H37" s="30"/>
      <c r="I37" s="30"/>
      <c r="J37" s="30"/>
    </row>
    <row r="38" spans="1:10" x14ac:dyDescent="0.3">
      <c r="A38" s="255"/>
      <c r="B38" s="30"/>
      <c r="C38" s="253"/>
      <c r="D38" s="30"/>
      <c r="E38" s="30"/>
      <c r="F38" s="30"/>
      <c r="G38" s="30"/>
      <c r="H38" s="30"/>
      <c r="I38" s="30"/>
      <c r="J38" s="30"/>
    </row>
    <row r="39" spans="1:10" x14ac:dyDescent="0.3">
      <c r="A39" s="255"/>
      <c r="B39" s="31"/>
      <c r="C39" s="253"/>
      <c r="D39" s="30"/>
      <c r="E39" s="30"/>
      <c r="F39" s="30"/>
      <c r="G39" s="30"/>
      <c r="H39" s="30"/>
      <c r="I39" s="30"/>
      <c r="J39" s="30"/>
    </row>
    <row r="40" spans="1:10" x14ac:dyDescent="0.3">
      <c r="A40" s="256"/>
      <c r="B40" s="30"/>
      <c r="C40" s="253"/>
      <c r="D40" s="30"/>
      <c r="E40" s="30"/>
      <c r="F40" s="30"/>
      <c r="G40" s="30"/>
      <c r="H40" s="30"/>
      <c r="I40" s="30"/>
      <c r="J40" s="30"/>
    </row>
    <row r="41" spans="1:10" x14ac:dyDescent="0.3">
      <c r="A41" s="256"/>
      <c r="B41" s="30"/>
      <c r="C41" s="253"/>
      <c r="D41" s="30"/>
      <c r="E41" s="30"/>
      <c r="F41" s="30"/>
      <c r="G41" s="30"/>
      <c r="H41" s="30"/>
      <c r="I41" s="30"/>
      <c r="J41" s="30"/>
    </row>
    <row r="42" spans="1:10" x14ac:dyDescent="0.3">
      <c r="A42" s="254"/>
      <c r="B42" s="29"/>
      <c r="C42" s="253"/>
      <c r="D42" s="30"/>
      <c r="E42" s="30"/>
      <c r="F42" s="30"/>
      <c r="G42" s="30"/>
      <c r="H42" s="30"/>
      <c r="I42" s="30"/>
      <c r="J42" s="30"/>
    </row>
    <row r="43" spans="1:10" x14ac:dyDescent="0.3">
      <c r="A43" s="255"/>
      <c r="B43" s="30"/>
      <c r="C43" s="253"/>
      <c r="D43" s="30"/>
      <c r="E43" s="30"/>
      <c r="F43" s="30"/>
      <c r="G43" s="30"/>
      <c r="H43" s="30"/>
      <c r="I43" s="30"/>
      <c r="J43" s="30"/>
    </row>
    <row r="44" spans="1:10" x14ac:dyDescent="0.3">
      <c r="A44" s="255"/>
      <c r="B44" s="31"/>
      <c r="C44" s="253"/>
      <c r="D44" s="30"/>
      <c r="E44" s="30"/>
      <c r="F44" s="30"/>
      <c r="G44" s="30"/>
      <c r="H44" s="30"/>
      <c r="I44" s="30"/>
      <c r="J44" s="30"/>
    </row>
    <row r="45" spans="1:10" x14ac:dyDescent="0.3">
      <c r="A45" s="256"/>
      <c r="B45" s="30"/>
      <c r="C45" s="253"/>
      <c r="D45" s="30"/>
      <c r="E45" s="30"/>
      <c r="F45" s="30"/>
      <c r="G45" s="30"/>
      <c r="H45" s="30"/>
      <c r="I45" s="30"/>
      <c r="J45" s="30"/>
    </row>
    <row r="46" spans="1:10" x14ac:dyDescent="0.3">
      <c r="A46" s="256"/>
      <c r="B46" s="30"/>
      <c r="C46" s="253"/>
      <c r="D46" s="30"/>
      <c r="E46" s="30"/>
      <c r="F46" s="30"/>
      <c r="G46" s="30"/>
      <c r="H46" s="30"/>
      <c r="I46" s="30"/>
      <c r="J46" s="30"/>
    </row>
    <row r="47" spans="1:10" x14ac:dyDescent="0.3">
      <c r="A47" s="254"/>
      <c r="B47" s="29"/>
      <c r="C47" s="253"/>
      <c r="D47" s="30"/>
      <c r="E47" s="30"/>
      <c r="F47" s="30"/>
      <c r="G47" s="30"/>
      <c r="H47" s="30"/>
      <c r="I47" s="30"/>
      <c r="J47" s="30"/>
    </row>
    <row r="48" spans="1:10" x14ac:dyDescent="0.3">
      <c r="A48" s="255"/>
      <c r="B48" s="30"/>
      <c r="C48" s="253"/>
      <c r="D48" s="30"/>
      <c r="E48" s="30"/>
      <c r="F48" s="30"/>
      <c r="G48" s="30"/>
      <c r="H48" s="30"/>
      <c r="I48" s="30"/>
      <c r="J48" s="30"/>
    </row>
    <row r="49" spans="1:10" x14ac:dyDescent="0.3">
      <c r="A49" s="255"/>
      <c r="B49" s="31"/>
      <c r="C49" s="253"/>
      <c r="D49" s="30"/>
      <c r="E49" s="30"/>
      <c r="F49" s="30"/>
      <c r="G49" s="30"/>
      <c r="H49" s="30"/>
      <c r="I49" s="30"/>
      <c r="J49" s="30"/>
    </row>
    <row r="50" spans="1:10" x14ac:dyDescent="0.3">
      <c r="A50" s="256"/>
      <c r="B50" s="30"/>
      <c r="C50" s="253"/>
      <c r="D50" s="30"/>
      <c r="E50" s="30"/>
      <c r="F50" s="30"/>
      <c r="G50" s="30"/>
      <c r="H50" s="30"/>
      <c r="I50" s="30"/>
      <c r="J50" s="30"/>
    </row>
  </sheetData>
  <dataValidations count="6">
    <dataValidation type="list" allowBlank="1" showInputMessage="1" showErrorMessage="1" sqref="G2:G50" xr:uid="{99B5C1BC-A1ED-4915-91DA-D50E9D30F6E4}">
      <formula1>"Yes. Persistently stored,Not persistently stored"</formula1>
    </dataValidation>
    <dataValidation type="list" allowBlank="1" showInputMessage="1" showErrorMessage="1" sqref="H2:H50" xr:uid="{D2544824-AD5E-4093-A3AC-F9EE73A07F50}">
      <formula1>"Yes. Network-accessible,Not accessible via a network"</formula1>
    </dataValidation>
    <dataValidation type="list" allowBlank="1" showInputMessage="1" showErrorMessage="1" sqref="I2:J50" xr:uid="{00E243BD-E3FF-4FD3-922B-6F38601CEFE9}">
      <formula1>"Yes,No"</formula1>
    </dataValidation>
    <dataValidation type="list" allowBlank="1" showInputMessage="1" showErrorMessage="1" sqref="E2:E50" xr:uid="{516AC65B-70D7-4F28-9DA9-5B1F7A3D72F3}">
      <formula1>"Confidential,Sensitive,Public"</formula1>
    </dataValidation>
    <dataValidation type="list" allowBlank="1" showInputMessage="1" showErrorMessage="1" sqref="D2:D50" xr:uid="{1C8927E3-69F1-4796-939F-E176028D3CE6}">
      <formula1>"Parameter,Function"</formula1>
    </dataValidation>
    <dataValidation type="list" allowBlank="1" showInputMessage="1" showErrorMessage="1" sqref="C2:C50" xr:uid="{0367837A-3AE7-4208-917D-E81242F26D87}">
      <formula1>"Network asset,Privacy asset,Financial asset,Security asset"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1A2F3-9F58-4B22-85DF-54A7B6F4D812}">
  <sheetPr>
    <tabColor theme="2" tint="0.79998168889431442"/>
  </sheetPr>
  <dimension ref="A1:F50"/>
  <sheetViews>
    <sheetView workbookViewId="0"/>
  </sheetViews>
  <sheetFormatPr defaultColWidth="20.75" defaultRowHeight="16.5" x14ac:dyDescent="0.3"/>
  <cols>
    <col min="5" max="7" width="26.75" customWidth="1"/>
  </cols>
  <sheetData>
    <row r="1" spans="1:6" ht="66" x14ac:dyDescent="0.3">
      <c r="A1" s="264" t="s">
        <v>205</v>
      </c>
      <c r="B1" s="265" t="s">
        <v>203</v>
      </c>
      <c r="C1" s="265" t="s">
        <v>209</v>
      </c>
      <c r="D1" s="260" t="s">
        <v>214</v>
      </c>
      <c r="E1" s="260" t="s">
        <v>206</v>
      </c>
      <c r="F1" s="261" t="s">
        <v>215</v>
      </c>
    </row>
    <row r="2" spans="1:6" x14ac:dyDescent="0.3">
      <c r="A2" s="257"/>
      <c r="B2" s="28"/>
      <c r="C2" s="28"/>
      <c r="D2" s="28"/>
      <c r="E2" s="28"/>
      <c r="F2" s="262"/>
    </row>
    <row r="3" spans="1:6" x14ac:dyDescent="0.3">
      <c r="A3" s="257"/>
      <c r="B3" s="28"/>
      <c r="C3" s="28"/>
      <c r="D3" s="28"/>
      <c r="E3" s="28"/>
      <c r="F3" s="262"/>
    </row>
    <row r="4" spans="1:6" x14ac:dyDescent="0.3">
      <c r="A4" s="257"/>
      <c r="B4" s="28"/>
      <c r="C4" s="28"/>
      <c r="D4" s="28"/>
      <c r="E4" s="28"/>
      <c r="F4" s="262"/>
    </row>
    <row r="5" spans="1:6" x14ac:dyDescent="0.3">
      <c r="A5" s="257"/>
      <c r="B5" s="28"/>
      <c r="C5" s="28"/>
      <c r="D5" s="28"/>
      <c r="E5" s="28"/>
      <c r="F5" s="262"/>
    </row>
    <row r="6" spans="1:6" x14ac:dyDescent="0.3">
      <c r="A6" s="257"/>
      <c r="B6" s="28"/>
      <c r="C6" s="28"/>
      <c r="D6" s="28"/>
      <c r="E6" s="28"/>
      <c r="F6" s="262"/>
    </row>
    <row r="7" spans="1:6" x14ac:dyDescent="0.3">
      <c r="A7" s="257"/>
      <c r="B7" s="28"/>
      <c r="C7" s="28"/>
      <c r="D7" s="28"/>
      <c r="E7" s="28"/>
      <c r="F7" s="262"/>
    </row>
    <row r="8" spans="1:6" x14ac:dyDescent="0.3">
      <c r="A8" s="257"/>
      <c r="B8" s="28"/>
      <c r="C8" s="28"/>
      <c r="D8" s="28"/>
      <c r="E8" s="28"/>
      <c r="F8" s="262"/>
    </row>
    <row r="9" spans="1:6" x14ac:dyDescent="0.3">
      <c r="A9" s="257"/>
      <c r="B9" s="28"/>
      <c r="C9" s="28"/>
      <c r="D9" s="28"/>
      <c r="E9" s="28"/>
      <c r="F9" s="262"/>
    </row>
    <row r="10" spans="1:6" x14ac:dyDescent="0.3">
      <c r="A10" s="257"/>
      <c r="B10" s="28"/>
      <c r="C10" s="28"/>
      <c r="D10" s="28"/>
      <c r="E10" s="28"/>
      <c r="F10" s="262"/>
    </row>
    <row r="11" spans="1:6" x14ac:dyDescent="0.3">
      <c r="A11" s="257"/>
      <c r="B11" s="28"/>
      <c r="C11" s="28"/>
      <c r="D11" s="28"/>
      <c r="E11" s="28"/>
      <c r="F11" s="262"/>
    </row>
    <row r="12" spans="1:6" x14ac:dyDescent="0.3">
      <c r="A12" s="257"/>
      <c r="B12" s="28"/>
      <c r="C12" s="28"/>
      <c r="D12" s="28"/>
      <c r="E12" s="28"/>
      <c r="F12" s="262"/>
    </row>
    <row r="13" spans="1:6" x14ac:dyDescent="0.3">
      <c r="A13" s="257"/>
      <c r="B13" s="28"/>
      <c r="C13" s="28"/>
      <c r="D13" s="28"/>
      <c r="E13" s="28"/>
      <c r="F13" s="262"/>
    </row>
    <row r="14" spans="1:6" x14ac:dyDescent="0.3">
      <c r="A14" s="257"/>
      <c r="B14" s="28"/>
      <c r="C14" s="28"/>
      <c r="D14" s="28"/>
      <c r="E14" s="28"/>
      <c r="F14" s="262"/>
    </row>
    <row r="15" spans="1:6" x14ac:dyDescent="0.3">
      <c r="A15" s="257"/>
      <c r="B15" s="28"/>
      <c r="C15" s="28"/>
      <c r="D15" s="28"/>
      <c r="E15" s="28"/>
      <c r="F15" s="262"/>
    </row>
    <row r="16" spans="1:6" x14ac:dyDescent="0.3">
      <c r="A16" s="257"/>
      <c r="B16" s="28"/>
      <c r="C16" s="28"/>
      <c r="D16" s="28"/>
      <c r="E16" s="28"/>
      <c r="F16" s="262"/>
    </row>
    <row r="17" spans="1:6" x14ac:dyDescent="0.3">
      <c r="A17" s="257"/>
      <c r="B17" s="28"/>
      <c r="C17" s="28"/>
      <c r="D17" s="28"/>
      <c r="E17" s="28"/>
      <c r="F17" s="262"/>
    </row>
    <row r="18" spans="1:6" x14ac:dyDescent="0.3">
      <c r="A18" s="257"/>
      <c r="B18" s="28"/>
      <c r="C18" s="28"/>
      <c r="D18" s="28"/>
      <c r="E18" s="28"/>
      <c r="F18" s="262"/>
    </row>
    <row r="19" spans="1:6" x14ac:dyDescent="0.3">
      <c r="A19" s="257"/>
      <c r="B19" s="28"/>
      <c r="C19" s="28"/>
      <c r="D19" s="28"/>
      <c r="E19" s="28"/>
      <c r="F19" s="262"/>
    </row>
    <row r="20" spans="1:6" x14ac:dyDescent="0.3">
      <c r="A20" s="257"/>
      <c r="B20" s="28"/>
      <c r="C20" s="28"/>
      <c r="D20" s="28"/>
      <c r="E20" s="28"/>
      <c r="F20" s="262"/>
    </row>
    <row r="21" spans="1:6" x14ac:dyDescent="0.3">
      <c r="A21" s="257"/>
      <c r="B21" s="28"/>
      <c r="C21" s="28"/>
      <c r="D21" s="28"/>
      <c r="E21" s="28"/>
      <c r="F21" s="262"/>
    </row>
    <row r="22" spans="1:6" x14ac:dyDescent="0.3">
      <c r="A22" s="257"/>
      <c r="B22" s="28"/>
      <c r="C22" s="28"/>
      <c r="D22" s="28"/>
      <c r="E22" s="28"/>
      <c r="F22" s="262"/>
    </row>
    <row r="23" spans="1:6" x14ac:dyDescent="0.3">
      <c r="A23" s="257"/>
      <c r="B23" s="28"/>
      <c r="C23" s="28"/>
      <c r="D23" s="28"/>
      <c r="E23" s="28"/>
      <c r="F23" s="262"/>
    </row>
    <row r="24" spans="1:6" x14ac:dyDescent="0.3">
      <c r="A24" s="257"/>
      <c r="B24" s="28"/>
      <c r="C24" s="28"/>
      <c r="D24" s="28"/>
      <c r="E24" s="28"/>
      <c r="F24" s="262"/>
    </row>
    <row r="25" spans="1:6" x14ac:dyDescent="0.3">
      <c r="A25" s="257"/>
      <c r="B25" s="28"/>
      <c r="C25" s="28"/>
      <c r="D25" s="28"/>
      <c r="E25" s="28"/>
      <c r="F25" s="262"/>
    </row>
    <row r="26" spans="1:6" x14ac:dyDescent="0.3">
      <c r="A26" s="257"/>
      <c r="B26" s="28"/>
      <c r="C26" s="28"/>
      <c r="D26" s="28"/>
      <c r="E26" s="28"/>
      <c r="F26" s="262"/>
    </row>
    <row r="27" spans="1:6" x14ac:dyDescent="0.3">
      <c r="A27" s="257"/>
      <c r="B27" s="28"/>
      <c r="C27" s="28"/>
      <c r="D27" s="28"/>
      <c r="E27" s="28"/>
      <c r="F27" s="262"/>
    </row>
    <row r="28" spans="1:6" x14ac:dyDescent="0.3">
      <c r="A28" s="257"/>
      <c r="B28" s="28"/>
      <c r="C28" s="28"/>
      <c r="D28" s="28"/>
      <c r="E28" s="28"/>
      <c r="F28" s="262"/>
    </row>
    <row r="29" spans="1:6" x14ac:dyDescent="0.3">
      <c r="A29" s="257"/>
      <c r="B29" s="28"/>
      <c r="C29" s="28"/>
      <c r="D29" s="28"/>
      <c r="E29" s="28"/>
      <c r="F29" s="262"/>
    </row>
    <row r="30" spans="1:6" x14ac:dyDescent="0.3">
      <c r="A30" s="257"/>
      <c r="B30" s="28"/>
      <c r="C30" s="28"/>
      <c r="D30" s="28"/>
      <c r="E30" s="28"/>
      <c r="F30" s="262"/>
    </row>
    <row r="31" spans="1:6" x14ac:dyDescent="0.3">
      <c r="A31" s="257"/>
      <c r="B31" s="28"/>
      <c r="C31" s="28"/>
      <c r="D31" s="28"/>
      <c r="E31" s="28"/>
      <c r="F31" s="262"/>
    </row>
    <row r="32" spans="1:6" x14ac:dyDescent="0.3">
      <c r="A32" s="257"/>
      <c r="B32" s="28"/>
      <c r="C32" s="28"/>
      <c r="D32" s="28"/>
      <c r="E32" s="28"/>
      <c r="F32" s="262"/>
    </row>
    <row r="33" spans="1:6" x14ac:dyDescent="0.3">
      <c r="A33" s="257"/>
      <c r="B33" s="28"/>
      <c r="C33" s="28"/>
      <c r="D33" s="28"/>
      <c r="E33" s="28"/>
      <c r="F33" s="262"/>
    </row>
    <row r="34" spans="1:6" x14ac:dyDescent="0.3">
      <c r="A34" s="257"/>
      <c r="B34" s="28"/>
      <c r="C34" s="28"/>
      <c r="D34" s="28"/>
      <c r="E34" s="28"/>
      <c r="F34" s="262"/>
    </row>
    <row r="35" spans="1:6" x14ac:dyDescent="0.3">
      <c r="A35" s="257"/>
      <c r="B35" s="28"/>
      <c r="C35" s="28"/>
      <c r="D35" s="28"/>
      <c r="E35" s="28"/>
      <c r="F35" s="262"/>
    </row>
    <row r="36" spans="1:6" x14ac:dyDescent="0.3">
      <c r="A36" s="257"/>
      <c r="B36" s="28"/>
      <c r="C36" s="28"/>
      <c r="D36" s="28"/>
      <c r="E36" s="28"/>
      <c r="F36" s="262"/>
    </row>
    <row r="37" spans="1:6" x14ac:dyDescent="0.3">
      <c r="A37" s="257"/>
      <c r="B37" s="28"/>
      <c r="C37" s="28"/>
      <c r="D37" s="28"/>
      <c r="E37" s="28"/>
      <c r="F37" s="262"/>
    </row>
    <row r="38" spans="1:6" x14ac:dyDescent="0.3">
      <c r="A38" s="257"/>
      <c r="B38" s="28"/>
      <c r="C38" s="28"/>
      <c r="D38" s="28"/>
      <c r="E38" s="28"/>
      <c r="F38" s="262"/>
    </row>
    <row r="39" spans="1:6" x14ac:dyDescent="0.3">
      <c r="A39" s="257"/>
      <c r="B39" s="28"/>
      <c r="C39" s="28"/>
      <c r="D39" s="28"/>
      <c r="E39" s="28"/>
      <c r="F39" s="262"/>
    </row>
    <row r="40" spans="1:6" x14ac:dyDescent="0.3">
      <c r="A40" s="257"/>
      <c r="B40" s="28"/>
      <c r="C40" s="28"/>
      <c r="D40" s="28"/>
      <c r="E40" s="28"/>
      <c r="F40" s="262"/>
    </row>
    <row r="41" spans="1:6" x14ac:dyDescent="0.3">
      <c r="A41" s="257"/>
      <c r="B41" s="28"/>
      <c r="C41" s="28"/>
      <c r="D41" s="28"/>
      <c r="E41" s="28"/>
      <c r="F41" s="262"/>
    </row>
    <row r="42" spans="1:6" x14ac:dyDescent="0.3">
      <c r="A42" s="257"/>
      <c r="B42" s="28"/>
      <c r="C42" s="28"/>
      <c r="D42" s="28"/>
      <c r="E42" s="28"/>
      <c r="F42" s="262"/>
    </row>
    <row r="43" spans="1:6" x14ac:dyDescent="0.3">
      <c r="A43" s="257"/>
      <c r="B43" s="28"/>
      <c r="C43" s="28"/>
      <c r="D43" s="28"/>
      <c r="E43" s="28"/>
      <c r="F43" s="262"/>
    </row>
    <row r="44" spans="1:6" x14ac:dyDescent="0.3">
      <c r="A44" s="257"/>
      <c r="B44" s="28"/>
      <c r="C44" s="28"/>
      <c r="D44" s="28"/>
      <c r="E44" s="28"/>
      <c r="F44" s="262"/>
    </row>
    <row r="45" spans="1:6" x14ac:dyDescent="0.3">
      <c r="A45" s="257"/>
      <c r="B45" s="28"/>
      <c r="C45" s="28"/>
      <c r="D45" s="28"/>
      <c r="E45" s="28"/>
      <c r="F45" s="262"/>
    </row>
    <row r="46" spans="1:6" x14ac:dyDescent="0.3">
      <c r="A46" s="257"/>
      <c r="B46" s="28"/>
      <c r="C46" s="28"/>
      <c r="D46" s="28"/>
      <c r="E46" s="28"/>
      <c r="F46" s="262"/>
    </row>
    <row r="47" spans="1:6" x14ac:dyDescent="0.3">
      <c r="A47" s="257"/>
      <c r="B47" s="28"/>
      <c r="C47" s="28"/>
      <c r="D47" s="28"/>
      <c r="E47" s="28"/>
      <c r="F47" s="262"/>
    </row>
    <row r="48" spans="1:6" x14ac:dyDescent="0.3">
      <c r="A48" s="257"/>
      <c r="B48" s="28"/>
      <c r="C48" s="28"/>
      <c r="D48" s="28"/>
      <c r="E48" s="28"/>
      <c r="F48" s="262"/>
    </row>
    <row r="49" spans="1:6" x14ac:dyDescent="0.3">
      <c r="A49" s="257"/>
      <c r="B49" s="28"/>
      <c r="C49" s="28"/>
      <c r="D49" s="28"/>
      <c r="E49" s="28"/>
      <c r="F49" s="262"/>
    </row>
    <row r="50" spans="1:6" x14ac:dyDescent="0.3">
      <c r="A50" s="252"/>
      <c r="B50" s="258"/>
      <c r="C50" s="28"/>
      <c r="D50" s="258"/>
      <c r="E50" s="258"/>
      <c r="F50" s="263"/>
    </row>
  </sheetData>
  <dataValidations count="2">
    <dataValidation type="list" allowBlank="1" showInputMessage="1" showErrorMessage="1" sqref="E2:F50" xr:uid="{0D74B4A1-164E-40A6-80DC-85A271D3AA96}">
      <formula1>"Yes,No"</formula1>
    </dataValidation>
    <dataValidation type="list" allowBlank="1" showInputMessage="1" showErrorMessage="1" sqref="C2:C50" xr:uid="{26A332F5-58BB-43DD-B74F-F13D6D11680B}">
      <formula1>"Network interface,User interface,Machine interface"</formula1>
    </dataValidation>
  </dataValidation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BBA4A0-57FD-48B8-8793-FC2990C18628}">
  <sheetPr>
    <tabColor theme="2" tint="0.79998168889431442"/>
  </sheetPr>
  <dimension ref="A1:F50"/>
  <sheetViews>
    <sheetView workbookViewId="0"/>
  </sheetViews>
  <sheetFormatPr defaultRowHeight="16.5" x14ac:dyDescent="0.3"/>
  <cols>
    <col min="1" max="3" width="20.75" customWidth="1"/>
    <col min="4" max="6" width="35.75" customWidth="1"/>
  </cols>
  <sheetData>
    <row r="1" spans="1:6" ht="66" x14ac:dyDescent="0.3">
      <c r="A1" s="264" t="s">
        <v>216</v>
      </c>
      <c r="B1" s="265" t="s">
        <v>203</v>
      </c>
      <c r="C1" s="265" t="s">
        <v>217</v>
      </c>
      <c r="D1" s="265" t="s">
        <v>220</v>
      </c>
      <c r="E1" s="260" t="s">
        <v>218</v>
      </c>
      <c r="F1" s="260" t="s">
        <v>219</v>
      </c>
    </row>
    <row r="2" spans="1:6" x14ac:dyDescent="0.3">
      <c r="A2" s="257"/>
      <c r="B2" s="28"/>
      <c r="C2" s="28"/>
      <c r="D2" s="28"/>
      <c r="E2" s="28"/>
      <c r="F2" s="28"/>
    </row>
    <row r="3" spans="1:6" x14ac:dyDescent="0.3">
      <c r="A3" s="257"/>
      <c r="B3" s="28"/>
      <c r="C3" s="28"/>
      <c r="D3" s="28"/>
      <c r="E3" s="28"/>
      <c r="F3" s="28"/>
    </row>
    <row r="4" spans="1:6" x14ac:dyDescent="0.3">
      <c r="A4" s="257"/>
      <c r="B4" s="28"/>
      <c r="C4" s="28"/>
      <c r="D4" s="28"/>
      <c r="E4" s="28"/>
      <c r="F4" s="28"/>
    </row>
    <row r="5" spans="1:6" x14ac:dyDescent="0.3">
      <c r="A5" s="257"/>
      <c r="B5" s="28"/>
      <c r="C5" s="28"/>
      <c r="D5" s="28"/>
      <c r="E5" s="28"/>
      <c r="F5" s="28"/>
    </row>
    <row r="6" spans="1:6" x14ac:dyDescent="0.3">
      <c r="A6" s="257"/>
      <c r="B6" s="28"/>
      <c r="C6" s="28"/>
      <c r="D6" s="28"/>
      <c r="E6" s="28"/>
      <c r="F6" s="28"/>
    </row>
    <row r="7" spans="1:6" x14ac:dyDescent="0.3">
      <c r="A7" s="257"/>
      <c r="B7" s="28"/>
      <c r="C7" s="28"/>
      <c r="D7" s="28"/>
      <c r="E7" s="28"/>
      <c r="F7" s="28"/>
    </row>
    <row r="8" spans="1:6" x14ac:dyDescent="0.3">
      <c r="A8" s="257"/>
      <c r="B8" s="28"/>
      <c r="C8" s="28"/>
      <c r="D8" s="28"/>
      <c r="E8" s="28"/>
      <c r="F8" s="28"/>
    </row>
    <row r="9" spans="1:6" x14ac:dyDescent="0.3">
      <c r="A9" s="257"/>
      <c r="B9" s="28"/>
      <c r="C9" s="28"/>
      <c r="D9" s="28"/>
      <c r="E9" s="28"/>
      <c r="F9" s="28"/>
    </row>
    <row r="10" spans="1:6" x14ac:dyDescent="0.3">
      <c r="A10" s="257"/>
      <c r="B10" s="28"/>
      <c r="C10" s="28"/>
      <c r="D10" s="28"/>
      <c r="E10" s="28"/>
      <c r="F10" s="28"/>
    </row>
    <row r="11" spans="1:6" x14ac:dyDescent="0.3">
      <c r="A11" s="257"/>
      <c r="B11" s="28"/>
      <c r="C11" s="28"/>
      <c r="D11" s="28"/>
      <c r="E11" s="28"/>
      <c r="F11" s="28"/>
    </row>
    <row r="12" spans="1:6" x14ac:dyDescent="0.3">
      <c r="A12" s="257"/>
      <c r="B12" s="28"/>
      <c r="C12" s="28"/>
      <c r="D12" s="28"/>
      <c r="E12" s="28"/>
      <c r="F12" s="28"/>
    </row>
    <row r="13" spans="1:6" x14ac:dyDescent="0.3">
      <c r="A13" s="257"/>
      <c r="B13" s="28"/>
      <c r="C13" s="28"/>
      <c r="D13" s="28"/>
      <c r="E13" s="28"/>
      <c r="F13" s="28"/>
    </row>
    <row r="14" spans="1:6" x14ac:dyDescent="0.3">
      <c r="A14" s="257"/>
      <c r="B14" s="28"/>
      <c r="C14" s="28"/>
      <c r="D14" s="28"/>
      <c r="E14" s="28"/>
      <c r="F14" s="28"/>
    </row>
    <row r="15" spans="1:6" x14ac:dyDescent="0.3">
      <c r="A15" s="257"/>
      <c r="B15" s="28"/>
      <c r="C15" s="28"/>
      <c r="D15" s="28"/>
      <c r="E15" s="28"/>
      <c r="F15" s="28"/>
    </row>
    <row r="16" spans="1:6" x14ac:dyDescent="0.3">
      <c r="A16" s="257"/>
      <c r="B16" s="28"/>
      <c r="C16" s="28"/>
      <c r="D16" s="28"/>
      <c r="E16" s="28"/>
      <c r="F16" s="28"/>
    </row>
    <row r="17" spans="1:6" x14ac:dyDescent="0.3">
      <c r="A17" s="257"/>
      <c r="B17" s="28"/>
      <c r="C17" s="28"/>
      <c r="D17" s="28"/>
      <c r="E17" s="28"/>
      <c r="F17" s="28"/>
    </row>
    <row r="18" spans="1:6" x14ac:dyDescent="0.3">
      <c r="A18" s="257"/>
      <c r="B18" s="28"/>
      <c r="C18" s="28"/>
      <c r="D18" s="28"/>
      <c r="E18" s="28"/>
      <c r="F18" s="28"/>
    </row>
    <row r="19" spans="1:6" x14ac:dyDescent="0.3">
      <c r="A19" s="257"/>
      <c r="B19" s="28"/>
      <c r="C19" s="28"/>
      <c r="D19" s="28"/>
      <c r="E19" s="28"/>
      <c r="F19" s="28"/>
    </row>
    <row r="20" spans="1:6" x14ac:dyDescent="0.3">
      <c r="A20" s="257"/>
      <c r="B20" s="28"/>
      <c r="C20" s="28"/>
      <c r="D20" s="28"/>
      <c r="E20" s="28"/>
      <c r="F20" s="28"/>
    </row>
    <row r="21" spans="1:6" x14ac:dyDescent="0.3">
      <c r="A21" s="257"/>
      <c r="B21" s="28"/>
      <c r="C21" s="28"/>
      <c r="D21" s="28"/>
      <c r="E21" s="28"/>
      <c r="F21" s="28"/>
    </row>
    <row r="22" spans="1:6" x14ac:dyDescent="0.3">
      <c r="A22" s="257"/>
      <c r="B22" s="28"/>
      <c r="C22" s="28"/>
      <c r="D22" s="28"/>
      <c r="E22" s="28"/>
      <c r="F22" s="28"/>
    </row>
    <row r="23" spans="1:6" x14ac:dyDescent="0.3">
      <c r="A23" s="257"/>
      <c r="B23" s="28"/>
      <c r="C23" s="28"/>
      <c r="D23" s="28"/>
      <c r="E23" s="28"/>
      <c r="F23" s="28"/>
    </row>
    <row r="24" spans="1:6" x14ac:dyDescent="0.3">
      <c r="A24" s="257"/>
      <c r="B24" s="28"/>
      <c r="C24" s="28"/>
      <c r="D24" s="28"/>
      <c r="E24" s="28"/>
      <c r="F24" s="28"/>
    </row>
    <row r="25" spans="1:6" x14ac:dyDescent="0.3">
      <c r="A25" s="257"/>
      <c r="B25" s="28"/>
      <c r="C25" s="28"/>
      <c r="D25" s="28"/>
      <c r="E25" s="28"/>
      <c r="F25" s="28"/>
    </row>
    <row r="26" spans="1:6" x14ac:dyDescent="0.3">
      <c r="A26" s="257"/>
      <c r="B26" s="28"/>
      <c r="C26" s="28"/>
      <c r="D26" s="28"/>
      <c r="E26" s="28"/>
      <c r="F26" s="28"/>
    </row>
    <row r="27" spans="1:6" x14ac:dyDescent="0.3">
      <c r="A27" s="257"/>
      <c r="B27" s="28"/>
      <c r="C27" s="28"/>
      <c r="D27" s="28"/>
      <c r="E27" s="28"/>
      <c r="F27" s="28"/>
    </row>
    <row r="28" spans="1:6" x14ac:dyDescent="0.3">
      <c r="A28" s="257"/>
      <c r="B28" s="28"/>
      <c r="C28" s="28"/>
      <c r="D28" s="28"/>
      <c r="E28" s="28"/>
      <c r="F28" s="28"/>
    </row>
    <row r="29" spans="1:6" x14ac:dyDescent="0.3">
      <c r="A29" s="257"/>
      <c r="B29" s="28"/>
      <c r="C29" s="28"/>
      <c r="D29" s="28"/>
      <c r="E29" s="28"/>
      <c r="F29" s="28"/>
    </row>
    <row r="30" spans="1:6" x14ac:dyDescent="0.3">
      <c r="A30" s="257"/>
      <c r="B30" s="28"/>
      <c r="C30" s="28"/>
      <c r="D30" s="28"/>
      <c r="E30" s="28"/>
      <c r="F30" s="28"/>
    </row>
    <row r="31" spans="1:6" x14ac:dyDescent="0.3">
      <c r="A31" s="257"/>
      <c r="B31" s="28"/>
      <c r="C31" s="28"/>
      <c r="D31" s="28"/>
      <c r="E31" s="28"/>
      <c r="F31" s="28"/>
    </row>
    <row r="32" spans="1:6" x14ac:dyDescent="0.3">
      <c r="A32" s="257"/>
      <c r="B32" s="28"/>
      <c r="C32" s="28"/>
      <c r="D32" s="28"/>
      <c r="E32" s="28"/>
      <c r="F32" s="28"/>
    </row>
    <row r="33" spans="1:6" x14ac:dyDescent="0.3">
      <c r="A33" s="257"/>
      <c r="B33" s="28"/>
      <c r="C33" s="28"/>
      <c r="D33" s="28"/>
      <c r="E33" s="28"/>
      <c r="F33" s="28"/>
    </row>
    <row r="34" spans="1:6" x14ac:dyDescent="0.3">
      <c r="A34" s="257"/>
      <c r="B34" s="28"/>
      <c r="C34" s="28"/>
      <c r="D34" s="28"/>
      <c r="E34" s="28"/>
      <c r="F34" s="28"/>
    </row>
    <row r="35" spans="1:6" x14ac:dyDescent="0.3">
      <c r="A35" s="257"/>
      <c r="B35" s="28"/>
      <c r="C35" s="28"/>
      <c r="D35" s="28"/>
      <c r="E35" s="28"/>
      <c r="F35" s="28"/>
    </row>
    <row r="36" spans="1:6" x14ac:dyDescent="0.3">
      <c r="A36" s="257"/>
      <c r="B36" s="28"/>
      <c r="C36" s="28"/>
      <c r="D36" s="28"/>
      <c r="E36" s="28"/>
      <c r="F36" s="28"/>
    </row>
    <row r="37" spans="1:6" x14ac:dyDescent="0.3">
      <c r="A37" s="257"/>
      <c r="B37" s="28"/>
      <c r="C37" s="28"/>
      <c r="D37" s="28"/>
      <c r="E37" s="28"/>
      <c r="F37" s="28"/>
    </row>
    <row r="38" spans="1:6" x14ac:dyDescent="0.3">
      <c r="A38" s="257"/>
      <c r="B38" s="28"/>
      <c r="C38" s="28"/>
      <c r="D38" s="28"/>
      <c r="E38" s="28"/>
      <c r="F38" s="28"/>
    </row>
    <row r="39" spans="1:6" x14ac:dyDescent="0.3">
      <c r="A39" s="257"/>
      <c r="B39" s="28"/>
      <c r="C39" s="28"/>
      <c r="D39" s="28"/>
      <c r="E39" s="28"/>
      <c r="F39" s="28"/>
    </row>
    <row r="40" spans="1:6" x14ac:dyDescent="0.3">
      <c r="A40" s="257"/>
      <c r="B40" s="28"/>
      <c r="C40" s="28"/>
      <c r="D40" s="28"/>
      <c r="E40" s="28"/>
      <c r="F40" s="28"/>
    </row>
    <row r="41" spans="1:6" x14ac:dyDescent="0.3">
      <c r="A41" s="257"/>
      <c r="B41" s="28"/>
      <c r="C41" s="28"/>
      <c r="D41" s="28"/>
      <c r="E41" s="28"/>
      <c r="F41" s="28"/>
    </row>
    <row r="42" spans="1:6" x14ac:dyDescent="0.3">
      <c r="A42" s="257"/>
      <c r="B42" s="28"/>
      <c r="C42" s="28"/>
      <c r="D42" s="28"/>
      <c r="E42" s="28"/>
      <c r="F42" s="28"/>
    </row>
    <row r="43" spans="1:6" x14ac:dyDescent="0.3">
      <c r="A43" s="257"/>
      <c r="B43" s="28"/>
      <c r="C43" s="28"/>
      <c r="D43" s="28"/>
      <c r="E43" s="28"/>
      <c r="F43" s="28"/>
    </row>
    <row r="44" spans="1:6" x14ac:dyDescent="0.3">
      <c r="A44" s="257"/>
      <c r="B44" s="28"/>
      <c r="C44" s="28"/>
      <c r="D44" s="28"/>
      <c r="E44" s="28"/>
      <c r="F44" s="28"/>
    </row>
    <row r="45" spans="1:6" x14ac:dyDescent="0.3">
      <c r="A45" s="257"/>
      <c r="B45" s="28"/>
      <c r="C45" s="28"/>
      <c r="D45" s="28"/>
      <c r="E45" s="28"/>
      <c r="F45" s="28"/>
    </row>
    <row r="46" spans="1:6" x14ac:dyDescent="0.3">
      <c r="A46" s="257"/>
      <c r="B46" s="28"/>
      <c r="C46" s="28"/>
      <c r="D46" s="28"/>
      <c r="E46" s="28"/>
      <c r="F46" s="28"/>
    </row>
    <row r="47" spans="1:6" x14ac:dyDescent="0.3">
      <c r="A47" s="257"/>
      <c r="B47" s="28"/>
      <c r="C47" s="28"/>
      <c r="D47" s="28"/>
      <c r="E47" s="28"/>
      <c r="F47" s="28"/>
    </row>
    <row r="48" spans="1:6" x14ac:dyDescent="0.3">
      <c r="A48" s="257"/>
      <c r="B48" s="28"/>
      <c r="C48" s="28"/>
      <c r="D48" s="28"/>
      <c r="E48" s="28"/>
      <c r="F48" s="28"/>
    </row>
    <row r="49" spans="1:6" x14ac:dyDescent="0.3">
      <c r="A49" s="257"/>
      <c r="B49" s="28"/>
      <c r="C49" s="28"/>
      <c r="D49" s="28"/>
      <c r="E49" s="28"/>
      <c r="F49" s="28"/>
    </row>
    <row r="50" spans="1:6" x14ac:dyDescent="0.3">
      <c r="A50" s="252"/>
      <c r="B50" s="258"/>
      <c r="C50" s="28"/>
      <c r="D50" s="28"/>
      <c r="E50" s="258"/>
      <c r="F50" s="258"/>
    </row>
  </sheetData>
  <dataValidations count="2">
    <dataValidation type="list" allowBlank="1" showInputMessage="1" showErrorMessage="1" sqref="F2:F50 D2:D50" xr:uid="{CA633C86-F409-4D82-8994-4728102698FA}">
      <formula1>"Yes,No"</formula1>
    </dataValidation>
    <dataValidation type="list" allowBlank="1" showInputMessage="1" showErrorMessage="1" sqref="C2:C50" xr:uid="{F935B402-F200-4245-9830-2FC6D5796394}">
      <formula1>"User,Service,Device,The equipment itself"</formula1>
    </dataValidation>
  </dataValidation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A23886-33D6-4EA4-8F04-65BE741D60F7}">
  <sheetPr>
    <tabColor theme="2"/>
  </sheetPr>
  <dimension ref="A1:G179"/>
  <sheetViews>
    <sheetView zoomScale="85" zoomScaleNormal="85" workbookViewId="0"/>
  </sheetViews>
  <sheetFormatPr defaultColWidth="9" defaultRowHeight="16.5" x14ac:dyDescent="0.3"/>
  <cols>
    <col min="1" max="1" width="11.375" style="1" customWidth="1"/>
    <col min="2" max="2" width="25.5" style="1" customWidth="1"/>
    <col min="3" max="3" width="43.75" style="1" customWidth="1"/>
    <col min="4" max="5" width="15" style="1" bestFit="1" customWidth="1"/>
    <col min="6" max="6" width="18.625" style="1" customWidth="1"/>
    <col min="7" max="7" width="72.875" style="1" customWidth="1"/>
    <col min="8" max="16384" width="9" style="1"/>
  </cols>
  <sheetData>
    <row r="1" spans="1:7" ht="20.25" x14ac:dyDescent="0.35">
      <c r="A1" s="437" t="s">
        <v>325</v>
      </c>
    </row>
    <row r="2" spans="1:7" x14ac:dyDescent="0.3">
      <c r="A2" s="438" t="s">
        <v>326</v>
      </c>
    </row>
    <row r="3" spans="1:7" x14ac:dyDescent="0.3">
      <c r="A3" s="438" t="s">
        <v>327</v>
      </c>
    </row>
    <row r="4" spans="1:7" x14ac:dyDescent="0.3">
      <c r="A4" s="438"/>
    </row>
    <row r="5" spans="1:7" x14ac:dyDescent="0.3">
      <c r="A5" s="476" t="str">
        <f>"Product: " &amp; Introduction!B6</f>
        <v>Product: [name of the product]</v>
      </c>
      <c r="B5" s="478"/>
    </row>
    <row r="6" spans="1:7" x14ac:dyDescent="0.3">
      <c r="A6" s="477" t="str">
        <f>"Date: " &amp; TEXT(Introduction!B7, "YYYY-MM-DD")</f>
        <v>Date: [date of completion]</v>
      </c>
      <c r="B6" s="479"/>
    </row>
    <row r="8" spans="1:7" ht="17.25" thickBot="1" x14ac:dyDescent="0.35">
      <c r="B8" s="37" t="s">
        <v>281</v>
      </c>
      <c r="C8" s="37" t="s">
        <v>280</v>
      </c>
      <c r="D8" s="436" t="s">
        <v>282</v>
      </c>
      <c r="E8" s="37"/>
    </row>
    <row r="9" spans="1:7" ht="17.25" thickBot="1" x14ac:dyDescent="0.35">
      <c r="A9" s="266" t="s">
        <v>278</v>
      </c>
      <c r="B9" s="267"/>
      <c r="C9" s="268" t="s">
        <v>1</v>
      </c>
      <c r="D9" s="295" t="s">
        <v>230</v>
      </c>
      <c r="E9" s="296" t="s">
        <v>231</v>
      </c>
      <c r="F9" s="297" t="s">
        <v>232</v>
      </c>
      <c r="G9" s="383" t="s">
        <v>279</v>
      </c>
    </row>
    <row r="10" spans="1:7" x14ac:dyDescent="0.3">
      <c r="A10" s="491" t="s">
        <v>3</v>
      </c>
      <c r="B10" s="389" t="s">
        <v>233</v>
      </c>
      <c r="C10" s="390"/>
      <c r="D10" s="390"/>
      <c r="E10" s="390"/>
      <c r="F10" s="390"/>
      <c r="G10" s="391"/>
    </row>
    <row r="11" spans="1:7" x14ac:dyDescent="0.3">
      <c r="A11" s="491"/>
      <c r="B11" s="269" t="str">
        <f>"DT."&amp;$A10&amp;".DN-"&amp;1</f>
        <v>DT.ACM-1.DN-1</v>
      </c>
      <c r="C11" s="273" t="str" cm="1">
        <f t="array" ref="C11">_xlfn.TEXTJOIN(", "&amp;CHAR(10), TRUE, IF(DT_ACM[E.Info.DT.ACM-1]=B11, DT_ACM[Assets], ""))</f>
        <v/>
      </c>
      <c r="D11" s="298" t="str" cm="1">
        <f t="array" ref="D11">_xlfn.TEXTJOIN(", "&amp;CHAR(10), TRUE, IF(DT_ACM[E.Info.DT.ACM-1]=$B11,IF(DT_ACM[ACM-1]=D$9,DT_ACM[Assets], ""),""))</f>
        <v/>
      </c>
      <c r="E11" s="298" t="str" cm="1">
        <f t="array" ref="E11">_xlfn.TEXTJOIN(", "&amp;CHAR(10), TRUE, IF(DT_ACM[E.Info.DT.ACM-1]=$B11,IF(DT_ACM[ACM-1]=E$9,DT_ACM[Assets], ""),""))</f>
        <v/>
      </c>
      <c r="F11" s="299" t="str" cm="1">
        <f t="array" ref="F11">_xlfn.TEXTJOIN(", "&amp;CHAR(10), TRUE, IF(DT_ACM[E.Info.DT.ACM-1]=$B11,IF(DT_ACM[ACM-1]=F$9,DT_ACM[Assets], ""),""))</f>
        <v/>
      </c>
      <c r="G11" s="392"/>
    </row>
    <row r="12" spans="1:7" x14ac:dyDescent="0.3">
      <c r="A12" s="491"/>
      <c r="B12" s="270" t="str">
        <f>"DT."&amp;$A10&amp;".DN-"&amp;2</f>
        <v>DT.ACM-1.DN-2</v>
      </c>
      <c r="C12" s="270" t="str" cm="1">
        <f t="array" ref="C12">_xlfn.TEXTJOIN(", "&amp;CHAR(10), TRUE, IF(DT_ACM[E.Info.DT.ACM-1]=B12, DT_ACM[Assets], ""))</f>
        <v/>
      </c>
      <c r="D12" s="300" t="str" cm="1">
        <f t="array" ref="D12">_xlfn.TEXTJOIN(", "&amp;CHAR(10), TRUE, IF(DT_ACM[E.Info.DT.ACM-1]=$B12,IF(DT_ACM[ACM-1]=D$9,DT_ACM[Assets], ""),""))</f>
        <v/>
      </c>
      <c r="E12" s="300" t="str" cm="1">
        <f t="array" ref="E12">_xlfn.TEXTJOIN(", "&amp;CHAR(10), TRUE, IF(DT_ACM[E.Info.DT.ACM-1]=$B12,IF(DT_ACM[ACM-1]=E$9,DT_ACM[Assets], ""),""))</f>
        <v/>
      </c>
      <c r="F12" s="301" t="str" cm="1">
        <f t="array" ref="F12">_xlfn.TEXTJOIN(", "&amp;CHAR(10), TRUE, IF(DT_ACM[E.Info.DT.ACM-1]=$B12,IF(DT_ACM[ACM-1]=F$9,DT_ACM[Assets], ""),""))</f>
        <v/>
      </c>
      <c r="G12" s="392"/>
    </row>
    <row r="13" spans="1:7" x14ac:dyDescent="0.3">
      <c r="A13" s="491"/>
      <c r="B13" s="270" t="str">
        <f>"DT."&amp;$A10&amp;".DN-"&amp;3</f>
        <v>DT.ACM-1.DN-3</v>
      </c>
      <c r="C13" s="274" t="str" cm="1">
        <f t="array" ref="C13">_xlfn.TEXTJOIN(", "&amp;CHAR(10), TRUE, IF(DT_ACM[E.Info.DT.ACM-1]=B13, DT_ACM[Assets], ""))</f>
        <v/>
      </c>
      <c r="D13" s="300" t="str" cm="1">
        <f t="array" ref="D13">_xlfn.TEXTJOIN(", "&amp;CHAR(10), TRUE, IF(DT_ACM[E.Info.DT.ACM-1]=$B13,IF(DT_ACM[ACM-1]=D$9,DT_ACM[Assets], ""),""))</f>
        <v/>
      </c>
      <c r="E13" s="300" t="str" cm="1">
        <f t="array" ref="E13">_xlfn.TEXTJOIN(", "&amp;CHAR(10), TRUE, IF(DT_ACM[E.Info.DT.ACM-1]=$B13,IF(DT_ACM[ACM-1]=E$9,DT_ACM[Assets], ""),""))</f>
        <v/>
      </c>
      <c r="F13" s="301" t="str" cm="1">
        <f t="array" ref="F13">_xlfn.TEXTJOIN(", "&amp;CHAR(10), TRUE, IF(DT_ACM[E.Info.DT.ACM-1]=$B13,IF(DT_ACM[ACM-1]=F$9,DT_ACM[Assets], ""),""))</f>
        <v/>
      </c>
      <c r="G13" s="392"/>
    </row>
    <row r="14" spans="1:7" x14ac:dyDescent="0.3">
      <c r="A14" s="492"/>
      <c r="B14" s="271" t="str">
        <f>"DT."&amp;$A10&amp;".DN-"&amp;4</f>
        <v>DT.ACM-1.DN-4</v>
      </c>
      <c r="C14" s="275" t="str" cm="1">
        <f t="array" ref="C14">_xlfn.TEXTJOIN(", "&amp;CHAR(10), TRUE, IF(DT_ACM[E.Info.DT.ACM-1]=B14, DT_ACM[Assets], ""))</f>
        <v/>
      </c>
      <c r="D14" s="302" t="str" cm="1">
        <f t="array" ref="D14">_xlfn.TEXTJOIN(", "&amp;CHAR(10), TRUE, IF(DT_ACM[E.Info.DT.ACM-1]=$B14,IF(DT_ACM[ACM-1]=D$9,DT_ACM[Assets], ""),""))</f>
        <v/>
      </c>
      <c r="E14" s="302" t="str" cm="1">
        <f t="array" ref="E14">_xlfn.TEXTJOIN(", "&amp;CHAR(10), TRUE, IF(DT_ACM[E.Info.DT.ACM-1]=$B14,IF(DT_ACM[ACM-1]=E$9,DT_ACM[Assets], ""),""))</f>
        <v/>
      </c>
      <c r="F14" s="303" t="str" cm="1">
        <f t="array" ref="F14">_xlfn.TEXTJOIN(", "&amp;CHAR(10), TRUE, IF(DT_ACM[E.Info.DT.ACM-1]=$B14,IF(DT_ACM[ACM-1]=F$9,DT_ACM[Assets], ""),""))</f>
        <v/>
      </c>
      <c r="G14" s="392"/>
    </row>
    <row r="15" spans="1:7" x14ac:dyDescent="0.3">
      <c r="A15" s="480" t="s">
        <v>6</v>
      </c>
      <c r="B15" s="276" t="s">
        <v>234</v>
      </c>
      <c r="C15" s="276"/>
      <c r="D15" s="304"/>
      <c r="E15" s="305"/>
      <c r="F15" s="306"/>
      <c r="G15" s="393"/>
    </row>
    <row r="16" spans="1:7" ht="54.75" customHeight="1" x14ac:dyDescent="0.3">
      <c r="A16" s="482"/>
      <c r="B16" s="272" t="str">
        <f>"DT."&amp;$A15&amp;".DN-"&amp;1</f>
        <v>DT.ACM-2.DN-1</v>
      </c>
      <c r="C16" s="273" t="str" cm="1">
        <f t="array" ref="C16">_xlfn.TEXTJOIN(", "&amp;CHAR(10), TRUE, IF(DT_ACM[E.Info.DT.ACM-2]=B16, DT_ACM[Assets], ""))</f>
        <v/>
      </c>
      <c r="D16" s="307" t="str" cm="1">
        <f t="array" ref="D16">_xlfn.TEXTJOIN(", "&amp;CHAR(10), TRUE, IF(DT_ACM[E.Info.DT.ACM-2]=$B16,IF(DT_ACM[ACM-2]=D$9,DT_ACM[Assets], ""),""))</f>
        <v/>
      </c>
      <c r="E16" s="307" t="str" cm="1">
        <f t="array" ref="E16">_xlfn.TEXTJOIN(", "&amp;CHAR(10), TRUE, IF(DT_ACM[E.Info.DT.ACM-2]=$B16,IF(DT_ACM[ACM-2]=E$9,DT_ACM[Assets], ""),""))</f>
        <v/>
      </c>
      <c r="F16" s="303" t="str" cm="1">
        <f t="array" ref="F16">_xlfn.TEXTJOIN(", "&amp;CHAR(10), TRUE, IF(DT_ACM[E.Info.DT.ACM-2]=$B16,IF(DT_ACM[ACM-2]=F$9,DT_ACM[Assets], ""),""))</f>
        <v/>
      </c>
      <c r="G16" s="392"/>
    </row>
    <row r="17" spans="1:7" x14ac:dyDescent="0.3">
      <c r="A17" s="493" t="s">
        <v>76</v>
      </c>
      <c r="B17" s="278" t="s">
        <v>235</v>
      </c>
      <c r="C17" s="279"/>
      <c r="D17" s="308"/>
      <c r="E17" s="308"/>
      <c r="F17" s="308"/>
      <c r="G17" s="394"/>
    </row>
    <row r="18" spans="1:7" x14ac:dyDescent="0.3">
      <c r="A18" s="491"/>
      <c r="B18" s="269" t="str">
        <f>"DT."&amp;$A17&amp;".DN-"&amp;1</f>
        <v>DT.ACM-3.DN-1</v>
      </c>
      <c r="C18" s="273" t="str" cm="1">
        <f t="array" ref="C18">_xlfn.TEXTJOIN(", "&amp;CHAR(10), TRUE, IF(DT_ACM[E.Info.DT.ACM-3]=B18, DT_ACM[Assets], ""))</f>
        <v/>
      </c>
      <c r="D18" s="298" t="str" cm="1">
        <f t="array" ref="D18">_xlfn.TEXTJOIN(", "&amp;CHAR(10), TRUE, IF(DT_ACM[E.Info.DT.ACM-3]=$B18,IF(DT_ACM[ACM-3]=D$9,DT_ACM[Assets], ""),""))</f>
        <v/>
      </c>
      <c r="E18" s="298" t="str" cm="1">
        <f t="array" ref="E18">_xlfn.TEXTJOIN(", "&amp;CHAR(10), TRUE, IF(DT_ACM[E.Info.DT.ACM-3]=$B18,IF(DT_ACM[ACM-3]=E$9,DT_ACM[Assets], ""),""))</f>
        <v/>
      </c>
      <c r="F18" s="309" t="str" cm="1">
        <f t="array" ref="F18">_xlfn.TEXTJOIN(", "&amp;CHAR(10), TRUE, IF(DT_ACM[E.Info.DT.ACM-3]=$B18,IF(DT_ACM[ACM-3]=F$9,DT_ACM[Assets], ""),""))</f>
        <v/>
      </c>
      <c r="G18" s="395" t="s">
        <v>287</v>
      </c>
    </row>
    <row r="19" spans="1:7" x14ac:dyDescent="0.3">
      <c r="A19" s="492"/>
      <c r="B19" s="271" t="str">
        <f>"DT."&amp;$A17&amp;".DN-"&amp;2</f>
        <v>DT.ACM-3.DN-2</v>
      </c>
      <c r="C19" s="275" t="str" cm="1">
        <f t="array" ref="C19">_xlfn.TEXTJOIN(", "&amp;CHAR(10), TRUE, IF(DT_ACM[E.Info.DT.ACM-3]=B19, DT_ACM[Assets], ""))</f>
        <v/>
      </c>
      <c r="D19" s="302" t="str" cm="1">
        <f t="array" ref="D19">_xlfn.TEXTJOIN(", "&amp;CHAR(10), TRUE, IF(DT_ACM[E.Info.DT.ACM-3]=$B19,IF(DT_ACM[ACM-3]=D$9,DT_ACM[Assets], ""),""))</f>
        <v/>
      </c>
      <c r="E19" s="302" t="str" cm="1">
        <f t="array" ref="E19">_xlfn.TEXTJOIN(", "&amp;CHAR(10), TRUE, IF(DT_ACM[E.Info.DT.ACM-3]=$B19,IF(DT_ACM[ACM-3]=E$9,DT_ACM[Assets], ""),""))</f>
        <v/>
      </c>
      <c r="F19" s="303" t="str" cm="1">
        <f t="array" ref="F19">_xlfn.TEXTJOIN(", "&amp;CHAR(10), TRUE, IF(DT_ACM[E.Info.DT.ACM-3]=$B19,IF(DT_ACM[ACM-3]=F$9,DT_ACM[Assets], ""),""))</f>
        <v/>
      </c>
      <c r="G19" s="395" t="s">
        <v>287</v>
      </c>
    </row>
    <row r="20" spans="1:7" x14ac:dyDescent="0.3">
      <c r="A20" s="480" t="s">
        <v>79</v>
      </c>
      <c r="B20" s="280" t="s">
        <v>236</v>
      </c>
      <c r="C20" s="281"/>
      <c r="D20" s="310"/>
      <c r="E20" s="310"/>
      <c r="F20" s="310"/>
      <c r="G20" s="394"/>
    </row>
    <row r="21" spans="1:7" x14ac:dyDescent="0.3">
      <c r="A21" s="481"/>
      <c r="B21" s="269" t="str">
        <f>"DT."&amp;$A20&amp;".DN-"&amp;1</f>
        <v>DT.ACM-4.DN-1</v>
      </c>
      <c r="C21" s="273" t="str" cm="1">
        <f t="array" ref="C21">_xlfn.TEXTJOIN(", "&amp;CHAR(10), TRUE, IF(DT_ACM[E.Info.DT.ACM-4]=B21, DT_ACM[Assets], ""))</f>
        <v/>
      </c>
      <c r="D21" s="300" t="str" cm="1">
        <f t="array" ref="D21">_xlfn.TEXTJOIN(", "&amp;CHAR(10), TRUE, IF(DT_ACM[E.Info.DT.ACM-4]=$B21,IF(DT_ACM[ACM-4]=D$9,DT_ACM[Assets], ""),""))</f>
        <v/>
      </c>
      <c r="E21" s="300" t="str" cm="1">
        <f t="array" ref="E21">_xlfn.TEXTJOIN(", "&amp;CHAR(10), TRUE, IF(DT_ACM[E.Info.DT.ACM-4]=$B21,IF(DT_ACM[ACM-4]=E$9,DT_ACM[Assets], ""),""))</f>
        <v/>
      </c>
      <c r="F21" s="311" t="str" cm="1">
        <f t="array" ref="F21">_xlfn.TEXTJOIN(", "&amp;CHAR(10), TRUE, IF(DT_ACM[E.Info.DT.ACM-4]=$B21,IF(DT_ACM[ACM-4]=F$9,DT_ACM[Assets], ""),""))</f>
        <v/>
      </c>
      <c r="G21" s="395" t="s">
        <v>287</v>
      </c>
    </row>
    <row r="22" spans="1:7" x14ac:dyDescent="0.3">
      <c r="A22" s="481"/>
      <c r="B22" s="270" t="str">
        <f>"DT."&amp;$A20&amp;".DN-"&amp;2</f>
        <v>DT.ACM-4.DN-2</v>
      </c>
      <c r="C22" s="274" t="str" cm="1">
        <f t="array" ref="C22">_xlfn.TEXTJOIN(", "&amp;CHAR(10), TRUE, IF(DT_ACM[E.Info.DT.ACM-4]=B22, DT_ACM[Assets], ""))</f>
        <v/>
      </c>
      <c r="D22" s="300" t="str" cm="1">
        <f t="array" ref="D22">_xlfn.TEXTJOIN(", "&amp;CHAR(10), TRUE, IF(DT_ACM[E.Info.DT.ACM-4]=$B22,IF(DT_ACM[ACM-4]=D$9,DT_ACM[Assets], ""),""))</f>
        <v/>
      </c>
      <c r="E22" s="300" t="str" cm="1">
        <f t="array" ref="E22">_xlfn.TEXTJOIN(", "&amp;CHAR(10), TRUE, IF(DT_ACM[E.Info.DT.ACM-4]=$B22,IF(DT_ACM[ACM-4]=E$9,DT_ACM[Assets], ""),""))</f>
        <v/>
      </c>
      <c r="F22" s="311" t="str" cm="1">
        <f t="array" ref="F22">_xlfn.TEXTJOIN(", "&amp;CHAR(10), TRUE, IF(DT_ACM[E.Info.DT.ACM-4]=$B22,IF(DT_ACM[ACM-4]=F$9,DT_ACM[Assets], ""),""))</f>
        <v/>
      </c>
      <c r="G22" s="395" t="s">
        <v>287</v>
      </c>
    </row>
    <row r="23" spans="1:7" x14ac:dyDescent="0.3">
      <c r="A23" s="482"/>
      <c r="B23" s="271" t="str">
        <f>"DT."&amp;$A20&amp;".DN-"&amp;3</f>
        <v>DT.ACM-4.DN-3</v>
      </c>
      <c r="C23" s="275" t="str" cm="1">
        <f t="array" ref="C23">_xlfn.TEXTJOIN(", "&amp;CHAR(10), TRUE, IF(DT_ACM[E.Info.DT.ACM-4]=B23, DT_ACM[Assets], ""))</f>
        <v/>
      </c>
      <c r="D23" s="302" t="str" cm="1">
        <f t="array" ref="D23">_xlfn.TEXTJOIN(", "&amp;CHAR(10), TRUE, IF(DT_ACM[E.Info.DT.ACM-4]=$B23,IF(DT_ACM[ACM-4]=D$9,DT_ACM[Assets], ""),""))</f>
        <v/>
      </c>
      <c r="E23" s="302" t="str" cm="1">
        <f t="array" ref="E23">_xlfn.TEXTJOIN(", "&amp;CHAR(10), TRUE, IF(DT_ACM[E.Info.DT.ACM-4]=$B23,IF(DT_ACM[ACM-4]=E$9,DT_ACM[Assets], ""),""))</f>
        <v/>
      </c>
      <c r="F23" s="303" t="str" cm="1">
        <f t="array" ref="F23">_xlfn.TEXTJOIN(", "&amp;CHAR(10), TRUE, IF(DT_ACM[E.Info.DT.ACM-4]=$B23,IF(DT_ACM[ACM-4]=F$9,DT_ACM[Assets], ""),""))</f>
        <v/>
      </c>
      <c r="G23" s="395" t="s">
        <v>287</v>
      </c>
    </row>
    <row r="24" spans="1:7" x14ac:dyDescent="0.3">
      <c r="A24" s="493" t="s">
        <v>82</v>
      </c>
      <c r="B24" s="278" t="s">
        <v>237</v>
      </c>
      <c r="C24" s="279"/>
      <c r="D24" s="312"/>
      <c r="E24" s="308"/>
      <c r="F24" s="308"/>
      <c r="G24" s="394"/>
    </row>
    <row r="25" spans="1:7" x14ac:dyDescent="0.3">
      <c r="A25" s="491"/>
      <c r="B25" s="269" t="str">
        <f>"DT."&amp;$A24&amp;".DN-"&amp;1</f>
        <v>DT.ACM-5.DN-1</v>
      </c>
      <c r="C25" s="273" t="str" cm="1">
        <f t="array" ref="C25">_xlfn.TEXTJOIN(", "&amp;CHAR(10), TRUE, IF(DT_ACM[E.Info.DT.ACM-5]=B25, DT_ACM[Assets], ""))</f>
        <v/>
      </c>
      <c r="D25" s="300" t="str" cm="1">
        <f t="array" ref="D25">_xlfn.TEXTJOIN(", "&amp;CHAR(10), TRUE, IF(DT_ACM[E.Info.DT.ACM-5]=$B25,IF(DT_ACM[ACM-5]=D$9,DT_ACM[Assets], ""),""))</f>
        <v/>
      </c>
      <c r="E25" s="300" t="str" cm="1">
        <f t="array" ref="E25">_xlfn.TEXTJOIN(", "&amp;CHAR(10), TRUE, IF(DT_ACM[E.Info.DT.ACM-5]=$B25,IF(DT_ACM[ACM-5]=E$9,DT_ACM[Assets], ""),""))</f>
        <v/>
      </c>
      <c r="F25" s="311" t="str" cm="1">
        <f t="array" ref="F25">_xlfn.TEXTJOIN(", "&amp;CHAR(10), TRUE, IF(DT_ACM[E.Info.DT.ACM-5]=$B25,IF(DT_ACM[ACM-5]=F$9,DT_ACM[Assets], ""),""))</f>
        <v/>
      </c>
      <c r="G25" s="395" t="s">
        <v>287</v>
      </c>
    </row>
    <row r="26" spans="1:7" x14ac:dyDescent="0.3">
      <c r="A26" s="491"/>
      <c r="B26" s="271" t="str">
        <f>"DT."&amp;$A24&amp;".DN-"&amp;2</f>
        <v>DT.ACM-5.DN-2</v>
      </c>
      <c r="C26" s="275" t="str" cm="1">
        <f t="array" ref="C26">_xlfn.TEXTJOIN(", "&amp;CHAR(10), TRUE, IF(DT_ACM[E.Info.DT.ACM-5]=B26, DT_ACM[Assets], ""))</f>
        <v/>
      </c>
      <c r="D26" s="302" t="str" cm="1">
        <f t="array" ref="D26">_xlfn.TEXTJOIN(", "&amp;CHAR(10), TRUE, IF(DT_ACM[E.Info.DT.ACM-5]=$B26,IF(DT_ACM[ACM-5]=D$9,DT_ACM[Assets], ""),""))</f>
        <v/>
      </c>
      <c r="E26" s="302" t="str" cm="1">
        <f t="array" ref="E26">_xlfn.TEXTJOIN(", "&amp;CHAR(10), TRUE, IF(DT_ACM[E.Info.DT.ACM-5]=$B26,IF(DT_ACM[ACM-5]=E$9,DT_ACM[Assets], ""),""))</f>
        <v/>
      </c>
      <c r="F26" s="303" t="str" cm="1">
        <f t="array" ref="F26">_xlfn.TEXTJOIN(", "&amp;CHAR(10), TRUE, IF(DT_ACM[E.Info.DT.ACM-5]=$B26,IF(DT_ACM[ACM-5]=F$9,DT_ACM[Assets], ""),""))</f>
        <v/>
      </c>
      <c r="G26" s="395" t="s">
        <v>287</v>
      </c>
    </row>
    <row r="27" spans="1:7" x14ac:dyDescent="0.3">
      <c r="A27" s="480" t="s">
        <v>85</v>
      </c>
      <c r="B27" s="280" t="s">
        <v>238</v>
      </c>
      <c r="C27" s="281"/>
      <c r="D27" s="310"/>
      <c r="E27" s="310"/>
      <c r="F27" s="310"/>
      <c r="G27" s="394"/>
    </row>
    <row r="28" spans="1:7" x14ac:dyDescent="0.3">
      <c r="A28" s="481"/>
      <c r="B28" s="269" t="str">
        <f>"DT."&amp;$A27&amp;".DN-"&amp;1</f>
        <v>DT.ACM-6.DN-1</v>
      </c>
      <c r="C28" s="273" t="str" cm="1">
        <f t="array" ref="C28">_xlfn.TEXTJOIN(", "&amp;CHAR(10), TRUE, IF(DT_ACM[E.Info.DT.ACM-6]=B28, DT_ACM[Assets], ""))</f>
        <v/>
      </c>
      <c r="D28" s="300" t="str" cm="1">
        <f t="array" ref="D28">_xlfn.TEXTJOIN(", "&amp;CHAR(10), TRUE, IF(DT_ACM[E.Info.DT.ACM-6]=$B28,IF(DT_ACM[ACM-6]=D$9,DT_ACM[Assets], ""),""))</f>
        <v/>
      </c>
      <c r="E28" s="300" t="str" cm="1">
        <f t="array" ref="E28">_xlfn.TEXTJOIN(", "&amp;CHAR(10), TRUE, IF(DT_ACM[E.Info.DT.ACM-6]=$B28,IF(DT_ACM[ACM-6]=E$9,DT_ACM[Assets], ""),""))</f>
        <v/>
      </c>
      <c r="F28" s="311" t="str" cm="1">
        <f t="array" ref="F28">_xlfn.TEXTJOIN(", "&amp;CHAR(10), TRUE, IF(DT_ACM[E.Info.DT.ACM-6]=$B28,IF(DT_ACM[ACM-6]=F$9,DT_ACM[Assets], ""),""))</f>
        <v/>
      </c>
      <c r="G28" s="395" t="s">
        <v>287</v>
      </c>
    </row>
    <row r="29" spans="1:7" x14ac:dyDescent="0.3">
      <c r="A29" s="481"/>
      <c r="B29" s="270" t="str">
        <f>"DT."&amp;$A27&amp;".DN-"&amp;2</f>
        <v>DT.ACM-6.DN-2</v>
      </c>
      <c r="C29" s="274" t="str" cm="1">
        <f t="array" ref="C29">_xlfn.TEXTJOIN(", "&amp;CHAR(10), TRUE, IF(DT_ACM[E.Info.DT.ACM-6]=B29, DT_ACM[Assets], ""))</f>
        <v/>
      </c>
      <c r="D29" s="300" t="str" cm="1">
        <f t="array" ref="D29">_xlfn.TEXTJOIN(", "&amp;CHAR(10), TRUE, IF(DT_ACM[E.Info.DT.ACM-6]=$B29,IF(DT_ACM[ACM-6]=D$9,DT_ACM[Assets], ""),""))</f>
        <v/>
      </c>
      <c r="E29" s="300" t="str" cm="1">
        <f t="array" ref="E29">_xlfn.TEXTJOIN(", "&amp;CHAR(10), TRUE, IF(DT_ACM[E.Info.DT.ACM-6]=$B29,IF(DT_ACM[ACM-6]=E$9,DT_ACM[Assets], ""),""))</f>
        <v/>
      </c>
      <c r="F29" s="311" t="str" cm="1">
        <f t="array" ref="F29">_xlfn.TEXTJOIN(", "&amp;CHAR(10), TRUE, IF(DT_ACM[E.Info.DT.ACM-6]=$B29,IF(DT_ACM[ACM-6]=F$9,DT_ACM[Assets], ""),""))</f>
        <v/>
      </c>
      <c r="G29" s="395" t="s">
        <v>287</v>
      </c>
    </row>
    <row r="30" spans="1:7" ht="17.25" thickBot="1" x14ac:dyDescent="0.35">
      <c r="A30" s="482"/>
      <c r="B30" s="271" t="str">
        <f>"DT."&amp;$A27&amp;".DN-"&amp;3</f>
        <v>DT.ACM-6.DN-3</v>
      </c>
      <c r="C30" s="275" t="str" cm="1">
        <f t="array" ref="C30">_xlfn.TEXTJOIN(", "&amp;CHAR(10), TRUE, IF(DT_ACM[E.Info.DT.ACM-6]=B30, DT_ACM[Assets], ""))</f>
        <v/>
      </c>
      <c r="D30" s="302" t="str" cm="1">
        <f t="array" ref="D30">_xlfn.TEXTJOIN(", "&amp;CHAR(10), TRUE, IF(DT_ACM[E.Info.DT.ACM-6]=$B30,IF(DT_ACM[ACM-6]=D$9,DT_ACM[Assets], ""),""))</f>
        <v/>
      </c>
      <c r="E30" s="302" t="str" cm="1">
        <f t="array" ref="E30">_xlfn.TEXTJOIN(", "&amp;CHAR(10), TRUE, IF(DT_ACM[E.Info.DT.ACM-6]=$B30,IF(DT_ACM[ACM-6]=E$9,DT_ACM[Assets], ""),""))</f>
        <v/>
      </c>
      <c r="F30" s="303" t="str" cm="1">
        <f t="array" ref="F30">_xlfn.TEXTJOIN(", "&amp;CHAR(10), TRUE, IF(DT_ACM[E.Info.DT.ACM-6]=$B30,IF(DT_ACM[ACM-6]=F$9,DT_ACM[Assets], ""),""))</f>
        <v/>
      </c>
      <c r="G30" s="395" t="s">
        <v>287</v>
      </c>
    </row>
    <row r="31" spans="1:7" ht="17.25" thickBot="1" x14ac:dyDescent="0.35">
      <c r="A31" s="266" t="s">
        <v>277</v>
      </c>
      <c r="B31" s="267"/>
      <c r="C31" s="268" t="s">
        <v>1</v>
      </c>
      <c r="D31" s="295" t="s">
        <v>230</v>
      </c>
      <c r="E31" s="296" t="s">
        <v>231</v>
      </c>
      <c r="F31" s="297" t="s">
        <v>232</v>
      </c>
      <c r="G31" s="383" t="s">
        <v>279</v>
      </c>
    </row>
    <row r="32" spans="1:7" x14ac:dyDescent="0.3">
      <c r="A32" s="522" t="s">
        <v>9</v>
      </c>
      <c r="B32" s="396" t="s">
        <v>239</v>
      </c>
      <c r="C32" s="397"/>
      <c r="D32" s="398"/>
      <c r="E32" s="398"/>
      <c r="F32" s="398"/>
      <c r="G32" s="399"/>
    </row>
    <row r="33" spans="1:7" x14ac:dyDescent="0.3">
      <c r="A33" s="522"/>
      <c r="B33" s="282" t="str">
        <f>"DT."&amp;$A32&amp;".DN-"&amp;1</f>
        <v>DT.AUM-1-1.DN-1</v>
      </c>
      <c r="C33" s="283" t="str" cm="1">
        <f t="array" ref="C33">_xlfn.TEXTJOIN(", "&amp;CHAR(10), TRUE, IF(DT_ACM[E.Info.DT.AUM-1-1]=B33, DT_ACM[Assets], ""))</f>
        <v/>
      </c>
      <c r="D33" s="329" t="str" cm="1">
        <f t="array" ref="D33">_xlfn.TEXTJOIN(", "&amp;CHAR(10), TRUE, IF(DT_ACM[E.Info.DT.AUM-1-1]=$B33,IF(DT_ACM[AUM-1-1]=D$9,DT_ACM[Assets], ""),""))</f>
        <v/>
      </c>
      <c r="E33" s="329" t="str" cm="1">
        <f t="array" ref="E33">_xlfn.TEXTJOIN(", "&amp;CHAR(10), TRUE, IF(DT_ACM[E.Info.DT.AUM-1-1]=$B33,IF(DT_ACM[AUM-1-1]=E$9,DT_ACM[Assets], ""),""))</f>
        <v/>
      </c>
      <c r="F33" s="313" t="str" cm="1">
        <f t="array" ref="F33">_xlfn.TEXTJOIN(", "&amp;CHAR(10), TRUE, IF(DT_ACM[E.Info.DT.AUM-1-1]=$B33,IF(DT_ACM[AUM-1-1]=F$9,DT_ACM[Assets], ""),""))</f>
        <v/>
      </c>
      <c r="G33" s="395" t="s">
        <v>283</v>
      </c>
    </row>
    <row r="34" spans="1:7" x14ac:dyDescent="0.3">
      <c r="A34" s="522"/>
      <c r="B34" s="284" t="str">
        <f>"DT."&amp;$A32&amp;".DN-"&amp;2</f>
        <v>DT.AUM-1-1.DN-2</v>
      </c>
      <c r="C34" s="285" t="str" cm="1">
        <f t="array" ref="C34">_xlfn.TEXTJOIN(", "&amp;CHAR(10), TRUE, IF(DT_ACM[E.Info.DT.AUM-1-1]=B34, DT_ACM[Assets], ""))</f>
        <v/>
      </c>
      <c r="D34" s="303" t="str" cm="1">
        <f t="array" ref="D34">_xlfn.TEXTJOIN(", "&amp;CHAR(10), TRUE, IF(DT_ACM[E.Info.DT.AUM-1-1]=$B34,IF(DT_ACM[AUM-1-1]=D$9,DT_ACM[Assets], ""),""))</f>
        <v/>
      </c>
      <c r="E34" s="303" t="str" cm="1">
        <f t="array" ref="E34">_xlfn.TEXTJOIN(", "&amp;CHAR(10), TRUE, IF(DT_ACM[E.Info.DT.AUM-1-1]=$B34,IF(DT_ACM[AUM-1-1]=E$9,DT_ACM[Assets], ""),""))</f>
        <v/>
      </c>
      <c r="F34" s="314" t="str" cm="1">
        <f t="array" ref="F34">_xlfn.TEXTJOIN(", "&amp;CHAR(10), TRUE, IF(DT_ACM[E.Info.DT.AUM-1-1]=$B34,IF(DT_ACM[AUM-1-1]=F$9,DT_ACM[Assets], ""),""))</f>
        <v/>
      </c>
      <c r="G34" s="395" t="s">
        <v>286</v>
      </c>
    </row>
    <row r="35" spans="1:7" x14ac:dyDescent="0.3">
      <c r="A35" s="521"/>
      <c r="B35" s="286" t="str">
        <f>"DT."&amp;$A32&amp;".DN-"&amp;3</f>
        <v>DT.AUM-1-1.DN-3</v>
      </c>
      <c r="C35" s="287" t="str" cm="1">
        <f t="array" ref="C35">_xlfn.TEXTJOIN(", "&amp;CHAR(10), TRUE, IF(DT_ACM[E.Info.DT.AUM-1-1]=B35, DT_ACM[Assets], ""))</f>
        <v/>
      </c>
      <c r="D35" s="315" t="str" cm="1">
        <f t="array" ref="D35">_xlfn.TEXTJOIN(", "&amp;CHAR(10), TRUE, IF(DT_ACM[E.Info.DT.AUM-1-1]=$B35,IF(DT_ACM[AUM-1-1]=D$9,DT_ACM[Assets], ""),""))</f>
        <v/>
      </c>
      <c r="E35" s="315" t="str" cm="1">
        <f t="array" ref="E35">_xlfn.TEXTJOIN(", "&amp;CHAR(10), TRUE, IF(DT_ACM[E.Info.DT.AUM-1-1]=$B35,IF(DT_ACM[AUM-1-1]=E$9,DT_ACM[Assets], ""),""))</f>
        <v/>
      </c>
      <c r="F35" s="316" t="str" cm="1">
        <f t="array" ref="F35">_xlfn.TEXTJOIN(", "&amp;CHAR(10), TRUE, IF(DT_ACM[E.Info.DT.AUM-1-1]=$B35,IF(DT_ACM[AUM-1-1]=F$9,DT_ACM[Assets], ""),""))</f>
        <v/>
      </c>
      <c r="G35" s="395" t="s">
        <v>286</v>
      </c>
    </row>
    <row r="36" spans="1:7" x14ac:dyDescent="0.3">
      <c r="A36" s="518" t="s">
        <v>12</v>
      </c>
      <c r="B36" s="400" t="s">
        <v>240</v>
      </c>
      <c r="C36" s="401"/>
      <c r="D36" s="402"/>
      <c r="E36" s="402"/>
      <c r="F36" s="402"/>
      <c r="G36" s="399"/>
    </row>
    <row r="37" spans="1:7" x14ac:dyDescent="0.3">
      <c r="A37" s="518"/>
      <c r="B37" s="282" t="str">
        <f>"DT."&amp;$A36&amp;".DN-"&amp;1</f>
        <v>DT.AUM-1-2.DN-1</v>
      </c>
      <c r="C37" s="283" t="str" cm="1">
        <f t="array" ref="C37">_xlfn.TEXTJOIN(", "&amp;CHAR(10), TRUE, IF(DT_ACM[E.Info.DT.AUM-1-2]=B37, DT_ACM[Assets], ""))</f>
        <v/>
      </c>
      <c r="D37" s="329" t="str" cm="1">
        <f t="array" ref="D37">_xlfn.TEXTJOIN(", "&amp;CHAR(10), TRUE, IF(DT_ACM[E.Info.DT.AUM-1-2]=$B37,IF(DT_ACM[AUM-1-2]=D$9,DT_ACM[Assets], ""),""))</f>
        <v/>
      </c>
      <c r="E37" s="329" t="str" cm="1">
        <f t="array" ref="E37">_xlfn.TEXTJOIN(", "&amp;CHAR(10), TRUE, IF(DT_ACM[E.Info.DT.AUM-1-2]=$B37,IF(DT_ACM[AUM-1-2]=E$9,DT_ACM[Assets], ""),""))</f>
        <v/>
      </c>
      <c r="F37" s="313" t="str" cm="1">
        <f t="array" ref="F37">_xlfn.TEXTJOIN(", "&amp;CHAR(10), TRUE, IF(DT_ACM[E.Info.DT.AUM-1-2]=$B37,IF(DT_ACM[AUM-1-2]=F$9,DT_ACM[Assets], ""),""))</f>
        <v/>
      </c>
      <c r="G37" s="395" t="s">
        <v>285</v>
      </c>
    </row>
    <row r="38" spans="1:7" x14ac:dyDescent="0.3">
      <c r="A38" s="518"/>
      <c r="B38" s="284" t="str">
        <f>"DT."&amp;$A36&amp;".DN-"&amp;2</f>
        <v>DT.AUM-1-2.DN-2</v>
      </c>
      <c r="C38" s="285" t="str" cm="1">
        <f t="array" ref="C38">_xlfn.TEXTJOIN(", "&amp;CHAR(10), TRUE, IF(DT_ACM[E.Info.DT.AUM-1-2]=B38, DT_ACM[Assets], ""))</f>
        <v/>
      </c>
      <c r="D38" s="303" t="str" cm="1">
        <f t="array" ref="D38">_xlfn.TEXTJOIN(", "&amp;CHAR(10), TRUE, IF(DT_ACM[E.Info.DT.AUM-1-2]=$B38,IF(DT_ACM[AUM-1-2]=D$9,DT_ACM[Assets], ""),""))</f>
        <v/>
      </c>
      <c r="E38" s="303" t="str" cm="1">
        <f t="array" ref="E38">_xlfn.TEXTJOIN(", "&amp;CHAR(10), TRUE, IF(DT_ACM[E.Info.DT.AUM-1-2]=$B38,IF(DT_ACM[AUM-1-2]=E$9,DT_ACM[Assets], ""),""))</f>
        <v/>
      </c>
      <c r="F38" s="314" t="str" cm="1">
        <f t="array" ref="F38">_xlfn.TEXTJOIN(", "&amp;CHAR(10), TRUE, IF(DT_ACM[E.Info.DT.AUM-1-2]=$B38,IF(DT_ACM[AUM-1-2]=F$9,DT_ACM[Assets], ""),""))</f>
        <v/>
      </c>
      <c r="G38" s="395" t="s">
        <v>286</v>
      </c>
    </row>
    <row r="39" spans="1:7" x14ac:dyDescent="0.3">
      <c r="A39" s="518"/>
      <c r="B39" s="284" t="str">
        <f>"DT."&amp;$A36&amp;".DN-"&amp;3</f>
        <v>DT.AUM-1-2.DN-3</v>
      </c>
      <c r="C39" s="285" t="str" cm="1">
        <f t="array" ref="C39">_xlfn.TEXTJOIN(", "&amp;CHAR(10), TRUE, IF(DT_ACM[E.Info.DT.AUM-1-2]=B39, DT_ACM[Assets], ""))</f>
        <v/>
      </c>
      <c r="D39" s="303" t="str" cm="1">
        <f t="array" ref="D39">_xlfn.TEXTJOIN(", "&amp;CHAR(10), TRUE, IF(DT_ACM[E.Info.DT.AUM-1-2]=$B39,IF(DT_ACM[AUM-1-2]=D$9,DT_ACM[Assets], ""),""))</f>
        <v/>
      </c>
      <c r="E39" s="303" t="str" cm="1">
        <f t="array" ref="E39">_xlfn.TEXTJOIN(", "&amp;CHAR(10), TRUE, IF(DT_ACM[E.Info.DT.AUM-1-2]=$B39,IF(DT_ACM[AUM-1-2]=E$9,DT_ACM[Assets], ""),""))</f>
        <v/>
      </c>
      <c r="F39" s="314" t="str" cm="1">
        <f t="array" ref="F39">_xlfn.TEXTJOIN(", "&amp;CHAR(10), TRUE, IF(DT_ACM[E.Info.DT.AUM-1-2]=$B39,IF(DT_ACM[AUM-1-2]=F$9,DT_ACM[Assets], ""),""))</f>
        <v/>
      </c>
      <c r="G39" s="395" t="s">
        <v>286</v>
      </c>
    </row>
    <row r="40" spans="1:7" x14ac:dyDescent="0.3">
      <c r="A40" s="519"/>
      <c r="B40" s="286" t="str">
        <f>"DT."&amp;$A36&amp;".DN-"&amp;4</f>
        <v>DT.AUM-1-2.DN-4</v>
      </c>
      <c r="C40" s="287" t="str" cm="1">
        <f t="array" ref="C40">_xlfn.TEXTJOIN(", "&amp;CHAR(10), TRUE, IF(DT_ACM[E.Info.DT.AUM-1-2]=B40, DT_ACM[Assets], ""))</f>
        <v/>
      </c>
      <c r="D40" s="315" t="str" cm="1">
        <f t="array" ref="D40">_xlfn.TEXTJOIN(", "&amp;CHAR(10), TRUE, IF(DT_ACM[E.Info.DT.AUM-1-2]=$B40,IF(DT_ACM[AUM-1-2]=D$9,DT_ACM[Assets],""),""))</f>
        <v/>
      </c>
      <c r="E40" s="315" t="str" cm="1">
        <f t="array" ref="E40">_xlfn.TEXTJOIN(", "&amp;CHAR(10), TRUE, IF(DT_ACM[E.Info.DT.AUM-1-2]=$B40,IF(DT_ACM[AUM-1-2]=E$9,DT_ACM[Assets],""),""))</f>
        <v/>
      </c>
      <c r="F40" s="316" t="str" cm="1">
        <f t="array" ref="F40">_xlfn.TEXTJOIN(", "&amp;CHAR(10), TRUE, IF(DT_ACM[E.Info.DT.AUM-1-2]=$B40,IF(DT_ACM[AUM-1-2]=F$9,DT_ACM[Assets], ""),""))</f>
        <v/>
      </c>
      <c r="G40" s="395" t="s">
        <v>286</v>
      </c>
    </row>
    <row r="41" spans="1:7" x14ac:dyDescent="0.3">
      <c r="A41" s="522" t="s">
        <v>139</v>
      </c>
      <c r="B41" s="396" t="s">
        <v>241</v>
      </c>
      <c r="C41" s="397"/>
      <c r="D41" s="403"/>
      <c r="E41" s="403"/>
      <c r="F41" s="398"/>
      <c r="G41" s="399"/>
    </row>
    <row r="42" spans="1:7" x14ac:dyDescent="0.3">
      <c r="A42" s="521"/>
      <c r="B42" s="288" t="str">
        <f>"DT."&amp;$A41&amp;".DN-"&amp;1</f>
        <v>DT.AUM-1-3.DN-1</v>
      </c>
      <c r="C42" s="289" t="str" cm="1">
        <f t="array" ref="C42">_xlfn.TEXTJOIN(", "&amp;CHAR(10), TRUE, IF(DT_ACM[E.Info.DT.AUM-1-3]=B42, DT_ACM[Assets], ""))</f>
        <v/>
      </c>
      <c r="D42" s="317" t="str" cm="1">
        <f t="array" ref="D42">_xlfn.TEXTJOIN(", "&amp;CHAR(10), TRUE, IF(DT_ACM[E.Info.DT.AUM-1-3]=$B42,IF(DT_ACM[AUM-1-3]=D$9,DT_ACM[Assets], ""),""))</f>
        <v/>
      </c>
      <c r="E42" s="317" t="str" cm="1">
        <f t="array" ref="E42">_xlfn.TEXTJOIN(", "&amp;CHAR(10), TRUE, IF(DT_ACM[E.Info.DT.AUM-1-3]=$B42,IF(DT_ACM[AUM-1-3]=E$9,DT_ACM[Assets], ""),""))</f>
        <v/>
      </c>
      <c r="F42" s="318" t="str" cm="1">
        <f t="array" ref="F42">_xlfn.TEXTJOIN(", "&amp;CHAR(10), TRUE, IF(DT_ACM[E.Info.DT.AUM-1-3]=$B42,IF(DT_ACM[AUM-1-3]=F$9,DT_ACM[Assets], ""),""))</f>
        <v/>
      </c>
      <c r="G42" s="395" t="s">
        <v>288</v>
      </c>
    </row>
    <row r="43" spans="1:7" x14ac:dyDescent="0.3">
      <c r="A43" s="518" t="s">
        <v>15</v>
      </c>
      <c r="B43" s="400" t="s">
        <v>242</v>
      </c>
      <c r="C43" s="401"/>
      <c r="D43" s="404"/>
      <c r="E43" s="404"/>
      <c r="F43" s="402"/>
      <c r="G43" s="399"/>
    </row>
    <row r="44" spans="1:7" x14ac:dyDescent="0.3">
      <c r="A44" s="519"/>
      <c r="B44" s="288" t="str">
        <f>"DT."&amp;$A43&amp;".DN-"&amp;1</f>
        <v>DT.AUM-2.DN-1</v>
      </c>
      <c r="C44" s="289" t="str" cm="1">
        <f t="array" ref="C44">_xlfn.TEXTJOIN(", "&amp;CHAR(10), TRUE, IF(DT_ACM[E.Info.DT.AUM-2]=B44, DT_ACM[Assets], ""))</f>
        <v/>
      </c>
      <c r="D44" s="317" t="str" cm="1">
        <f t="array" ref="D44">_xlfn.TEXTJOIN(", "&amp;CHAR(10), TRUE, IF(DT_ACM[E.Info.DT.AUM-2]=$B44,IF(DT_ACM[AUM-2]=D$9,DT_ACM[Assets], ""),""))</f>
        <v/>
      </c>
      <c r="E44" s="317" t="str" cm="1">
        <f t="array" ref="E44">_xlfn.TEXTJOIN(", "&amp;CHAR(10), TRUE, IF(DT_ACM[E.Info.DT.AUM-2]=$B44,IF(DT_ACM[AUM-2]=E$9,DT_ACM[Assets], ""),""))</f>
        <v/>
      </c>
      <c r="F44" s="318" t="str" cm="1">
        <f t="array" ref="F44">_xlfn.TEXTJOIN(", "&amp;CHAR(10), TRUE, IF(DT_ACM[E.Info.DT.AUM-2]=$B44,IF(DT_ACM[AUM-2]=F$9,DT_ACM[Assets], ""),""))</f>
        <v/>
      </c>
      <c r="G44" s="395" t="s">
        <v>289</v>
      </c>
    </row>
    <row r="45" spans="1:7" x14ac:dyDescent="0.3">
      <c r="A45" s="522" t="s">
        <v>88</v>
      </c>
      <c r="B45" s="396" t="s">
        <v>243</v>
      </c>
      <c r="C45" s="397"/>
      <c r="D45" s="403"/>
      <c r="E45" s="403"/>
      <c r="F45" s="398"/>
      <c r="G45" s="399"/>
    </row>
    <row r="46" spans="1:7" x14ac:dyDescent="0.3">
      <c r="A46" s="521"/>
      <c r="B46" s="288" t="str">
        <f>"DT."&amp;$A45&amp;".DN-"&amp;1</f>
        <v>DT.AUM-2-1.DN-1</v>
      </c>
      <c r="C46" s="289" t="str" cm="1">
        <f t="array" ref="C46">_xlfn.TEXTJOIN(", "&amp;CHAR(10), TRUE, IF(DT_ACM[E.Info.DT.AUM-2-1]=B46, DT_ACM[Assets], ""))</f>
        <v/>
      </c>
      <c r="D46" s="317" t="str" cm="1">
        <f t="array" ref="D46">_xlfn.TEXTJOIN(", "&amp;CHAR(10), TRUE, IF(DT_ACM[E.Info.DT.AUM-2-1]=$B46,IF(DT_ACM[AUM-2-1]=D$9,DT_ACM[Assets], ""),""))</f>
        <v/>
      </c>
      <c r="E46" s="317" t="str" cm="1">
        <f t="array" ref="E46">_xlfn.TEXTJOIN(", "&amp;CHAR(10), TRUE, IF(DT_ACM[E.Info.DT.AUM-2-1]=$B46,IF(DT_ACM[AUM-2-1]=E$9,DT_ACM[Assets], ""),""))</f>
        <v/>
      </c>
      <c r="F46" s="318" t="str" cm="1">
        <f t="array" ref="F46">_xlfn.TEXTJOIN(", "&amp;CHAR(10), TRUE, IF(DT_ACM[E.Info.DT.AUM-2-1]=$B46,IF(DT_ACM[AUM-2-1]=F$9,DT_ACM[Assets],""),""))</f>
        <v/>
      </c>
      <c r="G46" s="395" t="s">
        <v>290</v>
      </c>
    </row>
    <row r="47" spans="1:7" x14ac:dyDescent="0.3">
      <c r="A47" s="517" t="s">
        <v>91</v>
      </c>
      <c r="B47" s="400" t="s">
        <v>244</v>
      </c>
      <c r="C47" s="401"/>
      <c r="D47" s="404"/>
      <c r="E47" s="404"/>
      <c r="F47" s="402"/>
      <c r="G47" s="399"/>
    </row>
    <row r="48" spans="1:7" x14ac:dyDescent="0.3">
      <c r="A48" s="518"/>
      <c r="B48" s="288" t="str">
        <f>"DT."&amp;$A47&amp;".DN-"&amp;1</f>
        <v>DT.AUM-2-2.DN-1</v>
      </c>
      <c r="C48" s="289" t="str" cm="1">
        <f t="array" ref="C48">_xlfn.TEXTJOIN(", "&amp;CHAR(10), TRUE, IF(DT_ACM[E.Info.DT.AUM-2-2]=B48, DT_ACM[Assets], ""))</f>
        <v/>
      </c>
      <c r="D48" s="328" t="str" cm="1">
        <f t="array" ref="D48">_xlfn.TEXTJOIN(", "&amp;CHAR(10), TRUE, IF(DT_ACM[E.Info.DT.AUM-2-2]=$B48,IF(DT_ACM[AUM-2-2]=D$9,DT_ACM[Assets], ""),""))</f>
        <v/>
      </c>
      <c r="E48" s="328" t="str" cm="1">
        <f t="array" ref="E48">_xlfn.TEXTJOIN(", "&amp;CHAR(10), TRUE, IF(DT_ACM[E.Info.DT.AUM-2-2]=$B48,IF(DT_ACM[AUM-2-2]=E$9,DT_ACM[Assets], ""),""))</f>
        <v/>
      </c>
      <c r="F48" s="327" t="str" cm="1">
        <f t="array" ref="F48">_xlfn.TEXTJOIN(", "&amp;CHAR(10), TRUE, IF(DT_ACM[E.Info.DT.AUM-2-2]=$B48,IF(DT_ACM[AUM-2-2]=F$9,DT_ACM[Assets],""),""))</f>
        <v/>
      </c>
      <c r="G48" s="395" t="s">
        <v>284</v>
      </c>
    </row>
    <row r="49" spans="1:7" x14ac:dyDescent="0.3">
      <c r="A49" s="518"/>
      <c r="B49" s="288" t="str">
        <f>"DT."&amp;$A47&amp;".DN-"&amp;2</f>
        <v>DT.AUM-2-2.DN-2</v>
      </c>
      <c r="C49" s="289" t="str" cm="1">
        <f t="array" ref="C49">_xlfn.TEXTJOIN(", "&amp;CHAR(10), TRUE, IF(DT_ACM[E.Info.DT.AUM-2-2]=B49, DT_ACM[Assets], ""))</f>
        <v/>
      </c>
      <c r="D49" s="317" t="str" cm="1">
        <f t="array" ref="D49">_xlfn.TEXTJOIN(", "&amp;CHAR(10), TRUE, IF(DT_ACM[E.Info.DT.AUM-2-2]=$B49,IF(DT_ACM[AUM-2-2]=D$9,DT_ACM[Assets], ""),""))</f>
        <v/>
      </c>
      <c r="E49" s="317" t="str" cm="1">
        <f t="array" ref="E49">_xlfn.TEXTJOIN(", "&amp;CHAR(10), TRUE, IF(DT_ACM[E.Info.DT.AUM-2-2]=$B49,IF(DT_ACM[AUM-2-2]=E$9,DT_ACM[Assets], ""),""))</f>
        <v/>
      </c>
      <c r="F49" s="318" t="str" cm="1">
        <f t="array" ref="F49">_xlfn.TEXTJOIN(", "&amp;CHAR(10), TRUE, IF(DT_ACM[E.Info.DT.AUM-2-2]=$B49,IF(DT_ACM[AUM-2-2]=F$9,DT_ACM[Assets],""),""))</f>
        <v/>
      </c>
      <c r="G49" s="395" t="s">
        <v>291</v>
      </c>
    </row>
    <row r="50" spans="1:7" x14ac:dyDescent="0.3">
      <c r="A50" s="522" t="s">
        <v>18</v>
      </c>
      <c r="B50" s="396" t="s">
        <v>245</v>
      </c>
      <c r="C50" s="397"/>
      <c r="D50" s="403"/>
      <c r="E50" s="403"/>
      <c r="F50" s="398"/>
      <c r="G50" s="399"/>
    </row>
    <row r="51" spans="1:7" x14ac:dyDescent="0.3">
      <c r="A51" s="521"/>
      <c r="B51" s="288" t="str">
        <f>"DT."&amp;$A50&amp;".DN-"&amp;1</f>
        <v>DT.AUM-3.DN-1</v>
      </c>
      <c r="C51" s="289" t="str" cm="1">
        <f t="array" ref="C51">_xlfn.TEXTJOIN(", "&amp;CHAR(10), TRUE, IF(DT_ACM[E.Info.DT.AUM-3]=B51, DT_ACM[Assets], ""))</f>
        <v/>
      </c>
      <c r="D51" s="317" t="str" cm="1">
        <f t="array" ref="D51">_xlfn.TEXTJOIN(", "&amp;CHAR(10), TRUE, IF(DT_ACM[E.Info.DT.AUM-3]=$B51,IF(DT_ACM[AUM-3]=D$9,DT_ACM[Assets], ""),""))</f>
        <v/>
      </c>
      <c r="E51" s="317" t="str" cm="1">
        <f t="array" ref="E51">_xlfn.TEXTJOIN(", "&amp;CHAR(10), TRUE, IF(DT_ACM[E.Info.DT.AUM-3]=$B51,IF(DT_ACM[AUM-3]=E$9,DT_ACM[Assets], ""),""))</f>
        <v/>
      </c>
      <c r="F51" s="318" t="str" cm="1">
        <f t="array" ref="F51">_xlfn.TEXTJOIN(", "&amp;CHAR(10), TRUE, IF(DT_ACM[E.Info.DT.AUM-3]=$B51,IF(DT_ACM[AUM-3]=F$9,DT_ACM[Assets],""),""))</f>
        <v/>
      </c>
      <c r="G51" s="395"/>
    </row>
    <row r="52" spans="1:7" x14ac:dyDescent="0.3">
      <c r="A52" s="517" t="s">
        <v>21</v>
      </c>
      <c r="B52" s="293" t="s">
        <v>246</v>
      </c>
      <c r="C52" s="294"/>
      <c r="D52" s="319"/>
      <c r="E52" s="319"/>
      <c r="F52" s="319"/>
      <c r="G52" s="394"/>
    </row>
    <row r="53" spans="1:7" x14ac:dyDescent="0.3">
      <c r="A53" s="518"/>
      <c r="B53" s="269" t="str">
        <f>"DT."&amp;$A52&amp;".DN-"&amp;1</f>
        <v>DT.AUM-4.DN-1</v>
      </c>
      <c r="C53" s="273" t="str" cm="1">
        <f t="array" ref="C53">_xlfn.TEXTJOIN(", "&amp;CHAR(10), TRUE, IF(DT_ACM[E.Info.DT.AUM-4]=B53, DT_ACM[Assets], ""))</f>
        <v/>
      </c>
      <c r="D53" s="298" t="str" cm="1">
        <f t="array" ref="D53">_xlfn.TEXTJOIN(", "&amp;CHAR(10), TRUE, IF(DT_ACM[E.Info.DT.AUM-4]=$B53,IF(DT_ACM[AUM-4]=D$9,DT_ACM[Assets], ""),""))</f>
        <v/>
      </c>
      <c r="E53" s="298" t="str" cm="1">
        <f t="array" ref="E53">_xlfn.TEXTJOIN(", "&amp;CHAR(10), TRUE, IF(DT_ACM[E.Info.DT.AUM-4]=$B53,IF(DT_ACM[AUM-4]=E$9,DT_ACM[Assets], ""),""))</f>
        <v/>
      </c>
      <c r="F53" s="313" t="str" cm="1">
        <f t="array" ref="F53">_xlfn.TEXTJOIN(", "&amp;CHAR(10), TRUE, IF(DT_ACM[E.Info.DT.AUM-4]=$B53,IF(DT_ACM[AUM-4]=F$9,DT_ACM[Assets], ""),""))</f>
        <v/>
      </c>
      <c r="G53" s="395"/>
    </row>
    <row r="54" spans="1:7" x14ac:dyDescent="0.3">
      <c r="A54" s="518"/>
      <c r="B54" s="271" t="str">
        <f>"DT."&amp;$A52&amp;".DN-"&amp;2</f>
        <v>DT.AUM-4.DN-2</v>
      </c>
      <c r="C54" s="275" t="str" cm="1">
        <f t="array" ref="C54">_xlfn.TEXTJOIN(", "&amp;CHAR(10), TRUE, IF(DT_ACM[E.Info.DT.AUM-4]=B54, DT_ACM[Assets], ""))</f>
        <v/>
      </c>
      <c r="D54" s="315" t="str" cm="1">
        <f t="array" ref="D54">_xlfn.TEXTJOIN(", "&amp;CHAR(10), TRUE, IF(DT_ACM[E.Info.DT.AUM-4]=$B54,IF(DT_ACM[AUM-4]=D$9,DT_ACM[Assets], ""),""))</f>
        <v/>
      </c>
      <c r="E54" s="315" t="str" cm="1">
        <f t="array" ref="E54">_xlfn.TEXTJOIN(", "&amp;CHAR(10), TRUE, IF(DT_ACM[E.Info.DT.AUM-4]=$B54,IF(DT_ACM[AUM-4]=E$9,DT_ACM[Assets], ""),""))</f>
        <v/>
      </c>
      <c r="F54" s="316" t="str" cm="1">
        <f t="array" ref="F54">_xlfn.TEXTJOIN(", "&amp;CHAR(10), TRUE, IF(DT_ACM[E.Info.DT.AUM-4]=$B54,IF(DT_ACM[AUM-4]=F$9,DT_ACM[Assets], ""),""))</f>
        <v/>
      </c>
      <c r="G54" s="395"/>
    </row>
    <row r="55" spans="1:7" x14ac:dyDescent="0.3">
      <c r="A55" s="520" t="s">
        <v>24</v>
      </c>
      <c r="B55" s="291" t="s">
        <v>247</v>
      </c>
      <c r="C55" s="292"/>
      <c r="D55" s="320"/>
      <c r="E55" s="320"/>
      <c r="F55" s="320"/>
      <c r="G55" s="394"/>
    </row>
    <row r="56" spans="1:7" x14ac:dyDescent="0.3">
      <c r="A56" s="522"/>
      <c r="B56" s="269" t="str">
        <f>"DT."&amp;$A55&amp;".DN-"&amp;1</f>
        <v>DT.AUM-5-1.DN-1</v>
      </c>
      <c r="C56" s="273" t="str" cm="1">
        <f t="array" ref="C56">_xlfn.TEXTJOIN(", "&amp;CHAR(10), TRUE, IF(DT_ACM[E.Info.DT.AUM-5-1]=B56, DT_ACM[Assets], ""))</f>
        <v/>
      </c>
      <c r="D56" s="309" t="str" cm="1">
        <f t="array" ref="D56">_xlfn.TEXTJOIN(", "&amp;CHAR(10), TRUE, IF(DT_ACM[E.Info.DT.AUM-5-1]=$B56,IF(DT_ACM[AUM-5-1]=D$9,DT_ACM[Assets], ""),""))</f>
        <v/>
      </c>
      <c r="E56" s="298" t="str" cm="1">
        <f t="array" ref="E56">_xlfn.TEXTJOIN(", "&amp;CHAR(10), TRUE, IF(DT_ACM[E.Info.DT.AUM-5-1]=$B56,IF(DT_ACM[AUM-5-1]=E$9,DT_ACM[Assets], ""),""))</f>
        <v/>
      </c>
      <c r="F56" s="298" t="str" cm="1">
        <f t="array" ref="F56">_xlfn.TEXTJOIN(", "&amp;CHAR(10), TRUE, IF(DT_ACM[E.Info.DT.AUM-5-1]=$B56,IF(DT_ACM[AUM-5-1]=F$9,DT_ACM[Assets], ""),""))</f>
        <v/>
      </c>
      <c r="G56" s="395"/>
    </row>
    <row r="57" spans="1:7" x14ac:dyDescent="0.3">
      <c r="A57" s="522"/>
      <c r="B57" s="270" t="str">
        <f>"DT."&amp;$A55&amp;".DN-"&amp;2</f>
        <v>DT.AUM-5-1.DN-2</v>
      </c>
      <c r="C57" s="274" t="str" cm="1">
        <f t="array" ref="C57">_xlfn.TEXTJOIN(", "&amp;CHAR(10), TRUE, IF(DT_ACM[E.Info.DT.AUM-5-1]=B57, DT_ACM[Assets], ""))</f>
        <v/>
      </c>
      <c r="D57" s="303" t="str" cm="1">
        <f t="array" ref="D57">_xlfn.TEXTJOIN(", "&amp;CHAR(10), TRUE, IF(DT_ACM[E.Info.DT.AUM-5-1]=$B57,IF(DT_ACM[AUM-5-1]=D$9,DT_ACM[Assets], ""),""))</f>
        <v/>
      </c>
      <c r="E57" s="301" t="str" cm="1">
        <f t="array" ref="E57">_xlfn.TEXTJOIN(", "&amp;CHAR(10), TRUE, IF(DT_ACM[E.Info.DT.AUM-5-1]=$B57,IF(DT_ACM[AUM-5-1]=E$9,DT_ACM[Assets], ""),""))</f>
        <v/>
      </c>
      <c r="F57" s="303" t="str" cm="1">
        <f t="array" ref="F57">_xlfn.TEXTJOIN(", "&amp;CHAR(10), TRUE, IF(DT_ACM[E.Info.DT.AUM-5-1]=$B57,IF(DT_ACM[AUM-5-1]=F$9,DT_ACM[Assets], ""),""))</f>
        <v/>
      </c>
      <c r="G57" s="395"/>
    </row>
    <row r="58" spans="1:7" x14ac:dyDescent="0.3">
      <c r="A58" s="521"/>
      <c r="B58" s="271" t="str">
        <f>"DT."&amp;$A55&amp;".DN-"&amp;3</f>
        <v>DT.AUM-5-1.DN-3</v>
      </c>
      <c r="C58" s="275" t="str" cm="1">
        <f t="array" ref="C58">_xlfn.TEXTJOIN(", "&amp;CHAR(10), TRUE, IF(DT_ACM[E.Info.DT.AUM-5-1]=B58, DT_ACM[Assets], ""))</f>
        <v/>
      </c>
      <c r="D58" s="315" t="str" cm="1">
        <f t="array" ref="D58">_xlfn.TEXTJOIN(", "&amp;CHAR(10), TRUE, IF(DT_ACM[E.Info.DT.AUM-5-1]=$B58,IF(DT_ACM[AUM-5-1]=D$9,DT_ACM[Assets], ""),""))</f>
        <v/>
      </c>
      <c r="E58" s="315" t="str" cm="1">
        <f t="array" ref="E58">_xlfn.TEXTJOIN(", "&amp;CHAR(10), TRUE, IF(DT_ACM[E.Info.DT.AUM-5-1]=$B58,IF(DT_ACM[AUM-5-1]=E$9,DT_ACM[Assets], ""),""))</f>
        <v/>
      </c>
      <c r="F58" s="316" t="str" cm="1">
        <f t="array" ref="F58">_xlfn.TEXTJOIN(", "&amp;CHAR(10), TRUE, IF(DT_ACM[E.Info.DT.AUM-5-1]=$B58,IF(DT_ACM[AUM-5-1]=F$9,DT_ACM[Assets], ""),""))</f>
        <v/>
      </c>
      <c r="G58" s="395"/>
    </row>
    <row r="59" spans="1:7" x14ac:dyDescent="0.3">
      <c r="A59" s="517" t="s">
        <v>27</v>
      </c>
      <c r="B59" s="293" t="s">
        <v>248</v>
      </c>
      <c r="C59" s="294"/>
      <c r="D59" s="319"/>
      <c r="E59" s="319"/>
      <c r="F59" s="319"/>
      <c r="G59" s="394"/>
    </row>
    <row r="60" spans="1:7" x14ac:dyDescent="0.3">
      <c r="A60" s="518"/>
      <c r="B60" s="269" t="str">
        <f>"DT."&amp;$A59&amp;".DN-"&amp;1</f>
        <v>DT.AUM-5-2.DN-1</v>
      </c>
      <c r="C60" s="273" t="str" cm="1">
        <f t="array" ref="C60">_xlfn.TEXTJOIN(", "&amp;CHAR(10), TRUE, IF(DT_ACM[E.Info.DT.AUM-5-2]=B60, DT_ACM[Assets], ""))</f>
        <v/>
      </c>
      <c r="D60" s="309" t="str" cm="1">
        <f t="array" ref="D60">_xlfn.TEXTJOIN(", "&amp;CHAR(10), TRUE, IF(DT_ACM[E.Info.DT.AUM-5-2]=$B60,IF(DT_ACM[AUM-5-2]=D$9,DT_ACM[Assets], ""),""))</f>
        <v/>
      </c>
      <c r="E60" s="298" t="str" cm="1">
        <f t="array" ref="E60">_xlfn.TEXTJOIN(", "&amp;CHAR(10), TRUE, IF(DT_ACM[E.Info.DT.AUM-5-2]=$B60,IF(DT_ACM[AUM-5-2]=E$9,DT_ACM[Assets], ""),""))</f>
        <v/>
      </c>
      <c r="F60" s="298" t="str" cm="1">
        <f t="array" ref="F60">_xlfn.TEXTJOIN(", "&amp;CHAR(10), TRUE, IF(DT_ACM[E.Info.DT.AUM-5-2]=$B60,IF(DT_ACM[AUM-5-2]=F$9,DT_ACM[Assets], ""),""))</f>
        <v/>
      </c>
      <c r="G60" s="395"/>
    </row>
    <row r="61" spans="1:7" x14ac:dyDescent="0.3">
      <c r="A61" s="518"/>
      <c r="B61" s="270" t="str">
        <f>"DT."&amp;$A59&amp;".DN-"&amp;2</f>
        <v>DT.AUM-5-2.DN-2</v>
      </c>
      <c r="C61" s="274" t="str" cm="1">
        <f t="array" ref="C61">_xlfn.TEXTJOIN(", "&amp;CHAR(10), TRUE, IF(DT_ACM[E.Info.DT.AUM-5-2]=B61, DT_ACM[Assets], ""))</f>
        <v/>
      </c>
      <c r="D61" s="311" t="str" cm="1">
        <f t="array" ref="D61">_xlfn.TEXTJOIN(", "&amp;CHAR(10), TRUE, IF(DT_ACM[E.Info.DT.AUM-5-2]=$B61,IF(DT_ACM[AUM-5-2]=D$9,DT_ACM[Assets], ""),""))</f>
        <v/>
      </c>
      <c r="E61" s="303" t="str" cm="1">
        <f t="array" ref="E61">_xlfn.TEXTJOIN(", "&amp;CHAR(10), TRUE, IF(DT_ACM[E.Info.DT.AUM-5-2]=$B61,IF(DT_ACM[AUM-5-2]=E$9,DT_ACM[Assets], ""),""))</f>
        <v/>
      </c>
      <c r="F61" s="303" t="str" cm="1">
        <f t="array" ref="F61">_xlfn.TEXTJOIN(", "&amp;CHAR(10), TRUE, IF(DT_ACM[E.Info.DT.AUM-5-2]=$B61,IF(DT_ACM[AUM-5-2]=F$9,DT_ACM[Assets], ""),""))</f>
        <v/>
      </c>
      <c r="G61" s="395"/>
    </row>
    <row r="62" spans="1:7" x14ac:dyDescent="0.3">
      <c r="A62" s="519"/>
      <c r="B62" s="271" t="str">
        <f>"DT."&amp;$A59&amp;".DN-"&amp;3</f>
        <v>DT.AUM-5-2.DN-3</v>
      </c>
      <c r="C62" s="275" t="str" cm="1">
        <f t="array" ref="C62">_xlfn.TEXTJOIN(", "&amp;CHAR(10), TRUE, IF(DT_ACM[E.Info.DT.AUM-5-2]=B62, DT_ACM[Assets], ""))</f>
        <v/>
      </c>
      <c r="D62" s="315" t="str" cm="1">
        <f t="array" ref="D62">_xlfn.TEXTJOIN(", "&amp;CHAR(10), TRUE, IF(DT_ACM[E.Info.DT.AUM-5-2]=$B62,IF(DT_ACM[AUM-5-2]=D$9,DT_ACM[Assets], ""),""))</f>
        <v/>
      </c>
      <c r="E62" s="315" t="str" cm="1">
        <f t="array" ref="E62">_xlfn.TEXTJOIN(", "&amp;CHAR(10), TRUE, IF(DT_ACM[E.Info.DT.AUM-5-2]=$B62,IF(DT_ACM[AUM-5-2]=E$9,DT_ACM[Assets], ""),""))</f>
        <v/>
      </c>
      <c r="F62" s="316" t="str" cm="1">
        <f t="array" ref="F62">_xlfn.TEXTJOIN(", "&amp;CHAR(10), TRUE, IF(DT_ACM[E.Info.DT.AUM-5-2]=$B62,IF(DT_ACM[AUM-5-2]=F$9,DT_ACM[Assets], ""),""))</f>
        <v/>
      </c>
      <c r="G62" s="395"/>
    </row>
    <row r="63" spans="1:7" x14ac:dyDescent="0.3">
      <c r="A63" s="520" t="s">
        <v>30</v>
      </c>
      <c r="B63" s="290" t="s">
        <v>249</v>
      </c>
      <c r="C63" s="290"/>
      <c r="D63" s="322"/>
      <c r="E63" s="323"/>
      <c r="F63" s="324"/>
      <c r="G63" s="393"/>
    </row>
    <row r="64" spans="1:7" ht="17.25" thickBot="1" x14ac:dyDescent="0.35">
      <c r="A64" s="521"/>
      <c r="B64" s="272" t="str">
        <f>"DT."&amp;$A63&amp;".DN-"&amp;1</f>
        <v>DT.AUM-6.DN-1</v>
      </c>
      <c r="C64" s="277" t="str" cm="1">
        <f t="array" ref="C64">_xlfn.TEXTJOIN(", "&amp;CHAR(10), TRUE, IF(DT_ACM[E.Info.DT.AUM-6]=B64, DT_ACM[Assets], ""))</f>
        <v/>
      </c>
      <c r="D64" s="325" t="str" cm="1">
        <f t="array" ref="D64">_xlfn.TEXTJOIN(", "&amp;CHAR(10), TRUE, IF(DT_ACM[E.Info.DT.AUM-6]=$B64,IF(DT_ACM[AUM-6]=D$9,DT_ACM[Assets], ""),""))</f>
        <v/>
      </c>
      <c r="E64" s="326" t="str" cm="1">
        <f t="array" ref="E64">_xlfn.TEXTJOIN(", "&amp;CHAR(10), TRUE, IF(DT_ACM[E.Info.DT.AUM-6]=$B64,IF(DT_ACM[AUM-6]=E$9,DT_ACM[Assets], ""),""))</f>
        <v/>
      </c>
      <c r="F64" s="316" t="str" cm="1">
        <f t="array" ref="F64">_xlfn.TEXTJOIN(", "&amp;CHAR(10), TRUE, IF(DT_ACM[E.Info.DT.AUM-6]=$B64,IF(DT_ACM[AUM-6]=F$9,DT_ACM[Assets], ""),""))</f>
        <v/>
      </c>
      <c r="G64" s="392"/>
    </row>
    <row r="65" spans="1:7" ht="17.25" thickBot="1" x14ac:dyDescent="0.35">
      <c r="A65" s="266" t="s">
        <v>292</v>
      </c>
      <c r="B65" s="267"/>
      <c r="C65" s="268" t="s">
        <v>293</v>
      </c>
      <c r="D65" s="295" t="s">
        <v>230</v>
      </c>
      <c r="E65" s="296" t="s">
        <v>231</v>
      </c>
      <c r="F65" s="297" t="s">
        <v>232</v>
      </c>
      <c r="G65" s="383" t="s">
        <v>279</v>
      </c>
    </row>
    <row r="66" spans="1:7" x14ac:dyDescent="0.3">
      <c r="A66" s="511" t="s">
        <v>67</v>
      </c>
      <c r="B66" s="405" t="s">
        <v>250</v>
      </c>
      <c r="C66" s="406"/>
      <c r="D66" s="406"/>
      <c r="E66" s="406"/>
      <c r="F66" s="406"/>
      <c r="G66" s="391"/>
    </row>
    <row r="67" spans="1:7" x14ac:dyDescent="0.3">
      <c r="A67" s="511"/>
      <c r="B67" s="269" t="str">
        <f>"DT."&amp;$A66&amp;".DN-"&amp;1</f>
        <v>DT.SUM-1.DN-1</v>
      </c>
      <c r="C67" s="273" t="str" cm="1">
        <f t="array" ref="C67">_xlfn.TEXTJOIN(", "&amp;CHAR(10), TRUE, IF(DT_SUM[E.Info.DT.SUM-1]=B67, DT_SUM[Software components], ""))</f>
        <v/>
      </c>
      <c r="D67" s="298" t="str" cm="1">
        <f t="array" ref="D67">_xlfn.TEXTJOIN(", "&amp;CHAR(10), TRUE, IF(DT_SUM[E.Info.DT.SUM-1]=$B67,IF(DT_SUM[SUM-1]=D$9,DT_SUM[Software components], ""),""))</f>
        <v/>
      </c>
      <c r="E67" s="298" t="str" cm="1">
        <f t="array" ref="E67">_xlfn.TEXTJOIN(", "&amp;CHAR(10), TRUE, IF(DT_SUM[E.Info.DT.SUM-1]=$B67,IF(DT_SUM[SUM-1]=E$9,DT_SUM[Software components], ""),""))</f>
        <v/>
      </c>
      <c r="F67" s="345" t="str" cm="1">
        <f t="array" ref="F67">_xlfn.TEXTJOIN(", "&amp;CHAR(10), TRUE, IF(DT_SUM[E.Info.DT.SUM-1]=$B67,IF(DT_SUM[SUM-1]=F$9,DT_SUM[Software components], ""),""))</f>
        <v/>
      </c>
      <c r="G67" s="392"/>
    </row>
    <row r="68" spans="1:7" x14ac:dyDescent="0.3">
      <c r="A68" s="511"/>
      <c r="B68" s="270" t="str">
        <f>"DT."&amp;$A66&amp;".DN-"&amp;2</f>
        <v>DT.SUM-1.DN-2</v>
      </c>
      <c r="C68" s="270" t="str" cm="1">
        <f t="array" ref="C68">_xlfn.TEXTJOIN(", "&amp;CHAR(10), TRUE, IF(DT_SUM[E.Info.DT.SUM-1]=B68, DT_SUM[Software components], ""))</f>
        <v/>
      </c>
      <c r="D68" s="300" t="str" cm="1">
        <f t="array" ref="D68">_xlfn.TEXTJOIN(", "&amp;CHAR(10), TRUE, IF(DT_SUM[E.Info.DT.SUM-1]=$B68,IF(DT_SUM[SUM-1]=D$9,DT_SUM[Software components], ""),""))</f>
        <v/>
      </c>
      <c r="E68" s="300" t="str" cm="1">
        <f t="array" ref="E68">_xlfn.TEXTJOIN(", "&amp;CHAR(10), TRUE, IF(DT_SUM[E.Info.DT.SUM-1]=$B68,IF(DT_SUM[SUM-1]=E$9,DT_SUM[Software components], ""),""))</f>
        <v/>
      </c>
      <c r="F68" s="346" t="str" cm="1">
        <f t="array" ref="F68">_xlfn.TEXTJOIN(", "&amp;CHAR(10), TRUE, IF(DT_SUM[E.Info.DT.SUM-1]=$B68,IF(DT_SUM[SUM-1]=F$9,DT_SUM[Software components], ""),""))</f>
        <v/>
      </c>
      <c r="G68" s="392"/>
    </row>
    <row r="69" spans="1:7" x14ac:dyDescent="0.3">
      <c r="A69" s="511"/>
      <c r="B69" s="270" t="str">
        <f>"DT."&amp;$A66&amp;".DN-"&amp;3</f>
        <v>DT.SUM-1.DN-3</v>
      </c>
      <c r="C69" s="274" t="str" cm="1">
        <f t="array" ref="C69">_xlfn.TEXTJOIN(", "&amp;CHAR(10), TRUE, IF(DT_SUM[E.Info.DT.SUM-1]=B69, DT_SUM[Software components], ""))</f>
        <v/>
      </c>
      <c r="D69" s="300" t="str" cm="1">
        <f t="array" ref="D69">_xlfn.TEXTJOIN(", "&amp;CHAR(10), TRUE, IF(DT_SUM[E.Info.DT.SUM-1]=$B69,IF(DT_SUM[SUM-1]=D$9,DT_SUM[Software components], ""),""))</f>
        <v/>
      </c>
      <c r="E69" s="300" t="str" cm="1">
        <f t="array" ref="E69">_xlfn.TEXTJOIN(", "&amp;CHAR(10), TRUE, IF(DT_SUM[E.Info.DT.SUM-1]=$B69,IF(DT_SUM[SUM-1]=E$9,DT_SUM[Software components], ""),""))</f>
        <v/>
      </c>
      <c r="F69" s="346" t="str" cm="1">
        <f t="array" ref="F69">_xlfn.TEXTJOIN(", "&amp;CHAR(10), TRUE, IF(DT_SUM[E.Info.DT.SUM-1]=$B69,IF(DT_SUM[SUM-1]=F$9,DT_SUM[Software components], ""),""))</f>
        <v/>
      </c>
      <c r="G69" s="392"/>
    </row>
    <row r="70" spans="1:7" x14ac:dyDescent="0.3">
      <c r="A70" s="511"/>
      <c r="B70" s="270" t="str">
        <f>"DT."&amp;$A66&amp;".DN-"&amp;4</f>
        <v>DT.SUM-1.DN-4</v>
      </c>
      <c r="C70" s="274" t="str" cm="1">
        <f t="array" ref="C70">_xlfn.TEXTJOIN(", "&amp;CHAR(10), TRUE, IF(DT_SUM[E.Info.DT.SUM-1]=B70, DT_SUM[Software components], ""))</f>
        <v/>
      </c>
      <c r="D70" s="300" t="str" cm="1">
        <f t="array" ref="D70">_xlfn.TEXTJOIN(", "&amp;CHAR(10), TRUE, IF(DT_SUM[E.Info.DT.SUM-1]=$B70,IF(DT_SUM[SUM-1]=D$9,DT_SUM[Software components], ""),""))</f>
        <v/>
      </c>
      <c r="E70" s="300" t="str" cm="1">
        <f t="array" ref="E70">_xlfn.TEXTJOIN(", "&amp;CHAR(10), TRUE, IF(DT_SUM[E.Info.DT.SUM-1]=$B70,IF(DT_SUM[SUM-1]=E$9,DT_SUM[Software components], ""),""))</f>
        <v/>
      </c>
      <c r="F70" s="346" t="str" cm="1">
        <f t="array" ref="F70">_xlfn.TEXTJOIN(", "&amp;CHAR(10), TRUE, IF(DT_SUM[E.Info.DT.SUM-1]=$B70,IF(DT_SUM[SUM-1]=F$9,DT_SUM[Software components], ""),""))</f>
        <v/>
      </c>
      <c r="G70" s="392"/>
    </row>
    <row r="71" spans="1:7" x14ac:dyDescent="0.3">
      <c r="A71" s="511"/>
      <c r="B71" s="330" t="str">
        <f>"DT."&amp;$A66&amp;".DN-"&amp;5</f>
        <v>DT.SUM-1.DN-5</v>
      </c>
      <c r="C71" s="331" t="str" cm="1">
        <f t="array" ref="C71">_xlfn.TEXTJOIN(", "&amp;CHAR(10), TRUE, IF(DT_SUM[E.Info.DT.SUM-1]=B71, DT_SUM[Software components], ""))</f>
        <v/>
      </c>
      <c r="D71" s="333" t="str" cm="1">
        <f t="array" ref="D71">_xlfn.TEXTJOIN(", "&amp;CHAR(10), TRUE, IF(DT_SUM[E.Info.DT.SUM-1]=$B71,IF(DT_SUM[SUM-1]=D$9,DT_SUM[Software components], ""),""))</f>
        <v/>
      </c>
      <c r="E71" s="333" t="str" cm="1">
        <f t="array" ref="E71">_xlfn.TEXTJOIN(", "&amp;CHAR(10), TRUE, IF(DT_SUM[E.Info.DT.SUM-1]=$B71,IF(DT_SUM[SUM-1]=E$9,DT_SUM[Software components], ""),""))</f>
        <v/>
      </c>
      <c r="F71" s="347" t="str" cm="1">
        <f t="array" ref="F71">_xlfn.TEXTJOIN(", "&amp;CHAR(10), TRUE, IF(DT_SUM[E.Info.DT.SUM-1]=$B71,IF(DT_SUM[SUM-1]=F$9,DT_SUM[Software components], ""),""))</f>
        <v/>
      </c>
      <c r="G71" s="392"/>
    </row>
    <row r="72" spans="1:7" x14ac:dyDescent="0.3">
      <c r="A72" s="512" t="s">
        <v>70</v>
      </c>
      <c r="B72" s="340" t="s">
        <v>294</v>
      </c>
      <c r="C72" s="341"/>
      <c r="D72" s="341"/>
      <c r="E72" s="341"/>
      <c r="F72" s="341"/>
      <c r="G72" s="391"/>
    </row>
    <row r="73" spans="1:7" x14ac:dyDescent="0.3">
      <c r="A73" s="513"/>
      <c r="B73" s="334" t="str">
        <f>"DT."&amp;$A72&amp;".DN-"&amp;1</f>
        <v>DT.SUM-2.DN-1</v>
      </c>
      <c r="C73" s="335" t="str" cm="1">
        <f t="array" ref="C73">_xlfn.TEXTJOIN(", "&amp;CHAR(10), TRUE, IF(DT_SUM[E.Info.DT.SUM-2]=B73, DT_SUM[Software components], ""))</f>
        <v/>
      </c>
      <c r="D73" s="325" t="str" cm="1">
        <f t="array" ref="D73">_xlfn.TEXTJOIN(", "&amp;CHAR(10), TRUE, IF(DT_SUM[E.Info.DT.SUM-2]=$B73,IF(DT_SUM[SUM-2]=D$9,DT_SUM[Software components], ""),""))</f>
        <v/>
      </c>
      <c r="E73" s="326" t="str" cm="1">
        <f t="array" ref="E73">_xlfn.TEXTJOIN(", "&amp;CHAR(10), TRUE, IF(DT_SUM[E.Info.DT.SUM-2]=$B73,IF(DT_SUM[SUM-2]=E$9,DT_SUM[Software components], ""),""))</f>
        <v/>
      </c>
      <c r="F73" s="316" t="str" cm="1">
        <f t="array" ref="F73">_xlfn.TEXTJOIN(", "&amp;CHAR(10), TRUE, IF(DT_SUM[E.Info.DT.SUM-2]=$B73,IF(DT_SUM[SUM-2]=F$9,DT_SUM[Software components], ""),""))</f>
        <v/>
      </c>
      <c r="G73" s="392"/>
    </row>
    <row r="74" spans="1:7" x14ac:dyDescent="0.3">
      <c r="A74" s="514" t="s">
        <v>73</v>
      </c>
      <c r="B74" s="338" t="s">
        <v>251</v>
      </c>
      <c r="C74" s="339"/>
      <c r="D74" s="339"/>
      <c r="E74" s="339"/>
      <c r="F74" s="339"/>
      <c r="G74" s="391"/>
    </row>
    <row r="75" spans="1:7" x14ac:dyDescent="0.3">
      <c r="A75" s="511"/>
      <c r="B75" s="269" t="str">
        <f>"DT."&amp;$A74&amp;".DN-"&amp;1</f>
        <v>DT.SUM-3.DN-1</v>
      </c>
      <c r="C75" s="273" t="str" cm="1">
        <f t="array" ref="C75">_xlfn.TEXTJOIN(", "&amp;CHAR(10), TRUE, IF(DT_SUM[E.Info.DT.SUM-3]=B75, DT_SUM[Software components], ""))</f>
        <v/>
      </c>
      <c r="D75" s="342" t="str" cm="1">
        <f t="array" ref="D75">_xlfn.TEXTJOIN(", "&amp;CHAR(10), TRUE, IF(DT_SUM[E.Info.DT.SUM-3]=$B75,IF(DT_SUM[SUM-3]=D$9,DT_SUM[Software components], ""),""))</f>
        <v/>
      </c>
      <c r="E75" s="298" t="str" cm="1">
        <f t="array" ref="E75">_xlfn.TEXTJOIN(", "&amp;CHAR(10), TRUE, IF(DT_SUM[E.Info.DT.SUM-3]=$B75,IF(DT_SUM[SUM-3]=E$9,DT_SUM[Software components], ""),""))</f>
        <v/>
      </c>
      <c r="F75" s="348" t="str" cm="1">
        <f t="array" ref="F75">_xlfn.TEXTJOIN(", "&amp;CHAR(10), TRUE, IF(DT_SUM[E.Info.DT.SUM-3]=$B75,IF(DT_SUM[SUM-3]=F$9,DT_SUM[Software components], ""),""))</f>
        <v/>
      </c>
      <c r="G75" s="407" t="s">
        <v>295</v>
      </c>
    </row>
    <row r="76" spans="1:7" x14ac:dyDescent="0.3">
      <c r="A76" s="511"/>
      <c r="B76" s="270" t="str">
        <f>"DT."&amp;$A74&amp;".DN-"&amp;2</f>
        <v>DT.SUM-3.DN-2</v>
      </c>
      <c r="C76" s="270" t="str" cm="1">
        <f t="array" ref="C76">_xlfn.TEXTJOIN(", "&amp;CHAR(10), TRUE, IF(DT_SUM[E.Info.DT.SUM-3]=B76, DT_SUM[Software components], ""))</f>
        <v/>
      </c>
      <c r="D76" s="343" t="str" cm="1">
        <f t="array" ref="D76">_xlfn.TEXTJOIN(", "&amp;CHAR(10), TRUE, IF(DT_SUM[E.Info.DT.SUM-3]=$B76,IF(DT_SUM[SUM-3]=D$9,DT_SUM[Software components], ""),""))</f>
        <v/>
      </c>
      <c r="E76" s="300" t="str" cm="1">
        <f t="array" ref="E76">_xlfn.TEXTJOIN(", "&amp;CHAR(10), TRUE, IF(DT_SUM[E.Info.DT.SUM-3]=$B76,IF(DT_SUM[SUM-3]=E$9,DT_SUM[Software components], ""),""))</f>
        <v/>
      </c>
      <c r="F76" s="349" t="str" cm="1">
        <f t="array" ref="F76">_xlfn.TEXTJOIN(", "&amp;CHAR(10), TRUE, IF(DT_SUM[E.Info.DT.SUM-3]=$B76,IF(DT_SUM[SUM-3]=F$9,DT_SUM[Software components], ""),""))</f>
        <v/>
      </c>
      <c r="G76" s="392"/>
    </row>
    <row r="77" spans="1:7" x14ac:dyDescent="0.3">
      <c r="A77" s="511"/>
      <c r="B77" s="270" t="str">
        <f>"DT."&amp;$A74&amp;".DN-"&amp;3</f>
        <v>DT.SUM-3.DN-3</v>
      </c>
      <c r="C77" s="274" t="str" cm="1">
        <f t="array" ref="C77">_xlfn.TEXTJOIN(", "&amp;CHAR(10), TRUE, IF(DT_SUM[E.Info.DT.SUM-3]=B77, DT_SUM[Software components], ""))</f>
        <v/>
      </c>
      <c r="D77" s="343" t="str" cm="1">
        <f t="array" ref="D77">_xlfn.TEXTJOIN(", "&amp;CHAR(10), TRUE, IF(DT_SUM[E.Info.DT.SUM-3]=$B77,IF(DT_SUM[SUM-3]=D$9,DT_SUM[Software components], ""),""))</f>
        <v/>
      </c>
      <c r="E77" s="300" t="str" cm="1">
        <f t="array" ref="E77">_xlfn.TEXTJOIN(", "&amp;CHAR(10), TRUE, IF(DT_SUM[E.Info.DT.SUM-3]=$B77,IF(DT_SUM[SUM-3]=E$9,DT_SUM[Software components], ""),""))</f>
        <v/>
      </c>
      <c r="F77" s="349" t="str" cm="1">
        <f t="array" ref="F77">_xlfn.TEXTJOIN(", "&amp;CHAR(10), TRUE, IF(DT_SUM[E.Info.DT.SUM-3]=$B77,IF(DT_SUM[SUM-3]=F$9,DT_SUM[Software components], ""),""))</f>
        <v/>
      </c>
      <c r="G77" s="392"/>
    </row>
    <row r="78" spans="1:7" x14ac:dyDescent="0.3">
      <c r="A78" s="511"/>
      <c r="B78" s="330" t="str">
        <f>"DT."&amp;$A74&amp;".DN-"&amp;4</f>
        <v>DT.SUM-3.DN-4</v>
      </c>
      <c r="C78" s="331" t="str" cm="1">
        <f t="array" ref="C78">_xlfn.TEXTJOIN(", "&amp;CHAR(10), TRUE, IF(DT_SUM[E.Info.DT.SUM-3]=B78, DT_SUM[Software components], ""))</f>
        <v/>
      </c>
      <c r="D78" s="333" t="str" cm="1">
        <f t="array" ref="D78">_xlfn.TEXTJOIN(", "&amp;CHAR(10), TRUE, IF(DT_SUM[E.Info.DT.SUM-3]=$B78,IF(DT_SUM[SUM-3]=D$9,DT_SUM[Software components], ""),""))</f>
        <v/>
      </c>
      <c r="E78" s="344" t="str" cm="1">
        <f t="array" ref="E78">_xlfn.TEXTJOIN(", "&amp;CHAR(10), TRUE, IF(DT_SUM[E.Info.DT.SUM-3]=$B78,IF(DT_SUM[SUM-3]=E$9,DT_SUM[Software components], ""),""))</f>
        <v/>
      </c>
      <c r="F78" s="347" t="str" cm="1">
        <f t="array" ref="F78">_xlfn.TEXTJOIN(", "&amp;CHAR(10), TRUE, IF(DT_SUM[E.Info.DT.SUM-3]=$B78,IF(DT_SUM[SUM-3]=F$9,DT_SUM[Software components], ""),""))</f>
        <v/>
      </c>
      <c r="G78" s="407" t="s">
        <v>298</v>
      </c>
    </row>
    <row r="79" spans="1:7" ht="17.25" thickBot="1" x14ac:dyDescent="0.35">
      <c r="A79" s="515"/>
      <c r="B79" s="271" t="str">
        <f>"DT."&amp;$A74&amp;".DN-"&amp;5</f>
        <v>DT.SUM-3.DN-5</v>
      </c>
      <c r="C79" s="275" t="str" cm="1">
        <f t="array" ref="C79">_xlfn.TEXTJOIN(", "&amp;CHAR(10), TRUE, IF(DT_SUM[E.Info.DT.SUM-3]=B79, DT_SUM[Software components], ""))</f>
        <v/>
      </c>
      <c r="D79" s="302" t="str" cm="1">
        <f t="array" ref="D79">_xlfn.TEXTJOIN(", "&amp;CHAR(10), TRUE, IF(DT_SUM[E.Info.DT.SUM-3]=$B79,IF(DT_SUM[SUM-3]=D$9,DT_SUM[Software components], ""),""))</f>
        <v/>
      </c>
      <c r="E79" s="302" t="str" cm="1">
        <f t="array" ref="E79">_xlfn.TEXTJOIN(", "&amp;CHAR(10), TRUE, IF(DT_SUM[E.Info.DT.SUM-3]=$B79,IF(DT_SUM[SUM-3]=E$9,DT_SUM[Software components], ""),""))</f>
        <v/>
      </c>
      <c r="F79" s="351" t="str" cm="1">
        <f t="array" ref="F79">_xlfn.TEXTJOIN(", "&amp;CHAR(10), TRUE, IF(DT_SUM[E.Info.DT.SUM-3]=$B79,IF(DT_SUM[SUM-3]=F$9,DT_SUM[Software components], ""),""))</f>
        <v/>
      </c>
      <c r="G79" s="407" t="s">
        <v>303</v>
      </c>
    </row>
    <row r="80" spans="1:7" ht="17.25" thickBot="1" x14ac:dyDescent="0.35">
      <c r="A80" s="266" t="s">
        <v>299</v>
      </c>
      <c r="B80" s="267"/>
      <c r="C80" s="268" t="s">
        <v>1</v>
      </c>
      <c r="D80" s="295" t="s">
        <v>230</v>
      </c>
      <c r="E80" s="296" t="s">
        <v>231</v>
      </c>
      <c r="F80" s="297" t="s">
        <v>232</v>
      </c>
      <c r="G80" s="383" t="s">
        <v>279</v>
      </c>
    </row>
    <row r="81" spans="1:7" x14ac:dyDescent="0.3">
      <c r="A81" s="516" t="s">
        <v>33</v>
      </c>
      <c r="B81" s="408" t="s">
        <v>252</v>
      </c>
      <c r="C81" s="409"/>
      <c r="D81" s="409"/>
      <c r="E81" s="409"/>
      <c r="F81" s="409"/>
      <c r="G81" s="391"/>
    </row>
    <row r="82" spans="1:7" x14ac:dyDescent="0.3">
      <c r="A82" s="516"/>
      <c r="B82" s="269" t="str">
        <f>"DT."&amp;$A81&amp;".DN-"&amp;1</f>
        <v>DT.SSM-1.DN-1</v>
      </c>
      <c r="C82" s="273" t="str" cm="1">
        <f t="array" ref="C82">_xlfn.TEXTJOIN(", "&amp;CHAR(10), TRUE, IF(DT_ACM[E.Info.DT.SSM-1]=B82, DT_ACM[Assets], ""))</f>
        <v/>
      </c>
      <c r="D82" s="298" t="str" cm="1">
        <f t="array" ref="D82">_xlfn.TEXTJOIN(", "&amp;CHAR(10), TRUE, IF(DT_ACM[E.Info.DT.SSM-1]=$B82,IF(DT_ACM[SSM-1]=D$9,DT_ACM[Assets], ""),""))</f>
        <v/>
      </c>
      <c r="E82" s="298" t="str" cm="1">
        <f t="array" ref="E82">_xlfn.TEXTJOIN(", "&amp;CHAR(10), TRUE, IF(DT_ACM[E.Info.DT.SSM-1]=$B82,IF(DT_ACM[SSM-1]=E$9,DT_ACM[Assets], ""),""))</f>
        <v/>
      </c>
      <c r="F82" s="345" t="str" cm="1">
        <f t="array" ref="F82">_xlfn.TEXTJOIN(", "&amp;CHAR(10), TRUE, IF(DT_ACM[E.Info.DT.SSM-1]=$B82,IF(DT_ACM[SSM-1]=F$9,DT_ACM[Assets], ""),""))</f>
        <v/>
      </c>
      <c r="G82" s="392"/>
    </row>
    <row r="83" spans="1:7" x14ac:dyDescent="0.3">
      <c r="A83" s="510"/>
      <c r="B83" s="271" t="str">
        <f>"DT."&amp;$A81&amp;".DN-"&amp;2</f>
        <v>DT.SSM-1.DN-2</v>
      </c>
      <c r="C83" s="275" t="str" cm="1">
        <f t="array" ref="C83">_xlfn.TEXTJOIN(", "&amp;CHAR(10), TRUE, IF(DT_ACM[E.Info.DT.SSM-1]=B83, DT_ACM[Assets], ""))</f>
        <v/>
      </c>
      <c r="D83" s="302" t="str" cm="1">
        <f t="array" ref="D83">_xlfn.TEXTJOIN(", "&amp;CHAR(10), TRUE, IF(DT_ACM[E.Info.DT.SSM-1]=$B83,IF(DT_ACM[SSM-1]=D$9,DT_ACM[Assets], ""),""))</f>
        <v/>
      </c>
      <c r="E83" s="302" t="str" cm="1">
        <f t="array" ref="E83">_xlfn.TEXTJOIN(", "&amp;CHAR(10), TRUE, IF(DT_ACM[E.Info.DT.SSM-1]=$B83,IF(DT_ACM[SSM-1]=E$9,DT_ACM[Assets], ""),""))</f>
        <v/>
      </c>
      <c r="F83" s="350" t="str" cm="1">
        <f t="array" ref="F83">_xlfn.TEXTJOIN(", "&amp;CHAR(10), TRUE, IF(DT_ACM[E.Info.DT.SSM-1]=$B83,IF(DT_ACM[SSM-1]=F$9,DT_ACM[Assets], ""),""))</f>
        <v/>
      </c>
      <c r="G83" s="392"/>
    </row>
    <row r="84" spans="1:7" x14ac:dyDescent="0.3">
      <c r="A84" s="508" t="s">
        <v>36</v>
      </c>
      <c r="B84" s="410" t="s">
        <v>253</v>
      </c>
      <c r="C84" s="411"/>
      <c r="D84" s="411"/>
      <c r="E84" s="411"/>
      <c r="F84" s="411"/>
      <c r="G84" s="391"/>
    </row>
    <row r="85" spans="1:7" x14ac:dyDescent="0.3">
      <c r="A85" s="508"/>
      <c r="B85" s="334" t="str">
        <f>"DT."&amp;$A84&amp;".DN-"&amp;1</f>
        <v>DT.SSM-2.DN-1</v>
      </c>
      <c r="C85" s="335" t="str" cm="1">
        <f t="array" ref="C85">_xlfn.TEXTJOIN(", "&amp;CHAR(10), TRUE, IF(DT_ACM[E.Info.DT.SSM-2]=B85, DT_ACM[Assets], ""))</f>
        <v/>
      </c>
      <c r="D85" s="377" t="str" cm="1">
        <f t="array" ref="D85">_xlfn.TEXTJOIN(", "&amp;CHAR(10), TRUE, IF(DT_ACM[E.Info.DT.SSM-2]=$B85,IF(DT_ACM[SSM-2]=D$9,DT_ACM[Assets], ""),""))</f>
        <v/>
      </c>
      <c r="E85" s="377" t="str" cm="1">
        <f t="array" ref="E85">_xlfn.TEXTJOIN(", "&amp;CHAR(10), TRUE, IF(DT_ACM[E.Info.DT.SSM-2]=$B85,IF(DT_ACM[SSM-2]=E$9,DT_ACM[Assets], ""),""))</f>
        <v/>
      </c>
      <c r="F85" s="378" t="str" cm="1">
        <f t="array" ref="F85">_xlfn.TEXTJOIN(", "&amp;CHAR(10), TRUE, IF(DT_ACM[E.Info.DT.SSM-2]=$B85,IF(DT_ACM[SSM-2]=F$9,DT_ACM[Assets], ""),""))</f>
        <v/>
      </c>
      <c r="G85" s="392"/>
    </row>
    <row r="86" spans="1:7" x14ac:dyDescent="0.3">
      <c r="A86" s="509" t="s">
        <v>39</v>
      </c>
      <c r="B86" s="408" t="s">
        <v>254</v>
      </c>
      <c r="C86" s="409"/>
      <c r="D86" s="409"/>
      <c r="E86" s="409"/>
      <c r="F86" s="409"/>
      <c r="G86" s="391"/>
    </row>
    <row r="87" spans="1:7" ht="17.25" thickBot="1" x14ac:dyDescent="0.35">
      <c r="A87" s="510"/>
      <c r="B87" s="334" t="str">
        <f>"DT."&amp;$A86&amp;".DN-"&amp;1</f>
        <v>DT.SSM-3.DN-1</v>
      </c>
      <c r="C87" s="335" t="str" cm="1">
        <f t="array" ref="C87">_xlfn.TEXTJOIN(", "&amp;CHAR(10), TRUE, IF(DT_ACM[E.Info.DT.SSM-3]=B87, DT_ACM[Assets], ""))</f>
        <v/>
      </c>
      <c r="D87" s="377" t="str" cm="1">
        <f t="array" ref="D87">_xlfn.TEXTJOIN(", "&amp;CHAR(10), TRUE, IF(DT_ACM[E.Info.DT.SSM-3]=$B87,IF(DT_ACM[SSM-3]=D$9,DT_ACM[Assets], ""),""))</f>
        <v/>
      </c>
      <c r="E87" s="377" t="str" cm="1">
        <f t="array" ref="E87">_xlfn.TEXTJOIN(", "&amp;CHAR(10), TRUE, IF(DT_ACM[E.Info.DT.SSM-3]=$B87,IF(DT_ACM[SSM-3]=E$9,DT_ACM[Assets], ""),""))</f>
        <v/>
      </c>
      <c r="F87" s="378" t="str" cm="1">
        <f t="array" ref="F87">_xlfn.TEXTJOIN(", "&amp;CHAR(10), TRUE, IF(DT_ACM[E.Info.DT.SSM-3]=$B87,IF(DT_ACM[SSM-3]=F$9,DT_ACM[Assets], ""),""))</f>
        <v/>
      </c>
      <c r="G87" s="392"/>
    </row>
    <row r="88" spans="1:7" ht="17.25" thickBot="1" x14ac:dyDescent="0.35">
      <c r="A88" s="266" t="s">
        <v>300</v>
      </c>
      <c r="B88" s="267"/>
      <c r="C88" s="268" t="s">
        <v>1</v>
      </c>
      <c r="D88" s="295" t="s">
        <v>230</v>
      </c>
      <c r="E88" s="296" t="s">
        <v>231</v>
      </c>
      <c r="F88" s="297" t="s">
        <v>232</v>
      </c>
      <c r="G88" s="383" t="s">
        <v>279</v>
      </c>
    </row>
    <row r="89" spans="1:7" x14ac:dyDescent="0.3">
      <c r="A89" s="499" t="s">
        <v>42</v>
      </c>
      <c r="B89" s="412" t="s">
        <v>255</v>
      </c>
      <c r="C89" s="413"/>
      <c r="D89" s="413"/>
      <c r="E89" s="413"/>
      <c r="F89" s="413"/>
      <c r="G89" s="391"/>
    </row>
    <row r="90" spans="1:7" x14ac:dyDescent="0.3">
      <c r="A90" s="499"/>
      <c r="B90" s="269" t="str">
        <f>"DT."&amp;$A89&amp;".DN-"&amp;1</f>
        <v>DT.SCM-1.DN-1</v>
      </c>
      <c r="C90" s="273" t="str" cm="1">
        <f t="array" ref="C90">_xlfn.TEXTJOIN(", "&amp;CHAR(10), TRUE, IF(DT_ACM[E.Info.DT.SCM-1]=B90, DT_ACM[Assets], ""))</f>
        <v/>
      </c>
      <c r="D90" s="342" t="str" cm="1">
        <f t="array" ref="D90">_xlfn.TEXTJOIN(", "&amp;CHAR(10), TRUE, IF(DT_ACM[E.Info.DT.SCM-1]=$B90,IF(DT_ACM[SCM-1]=D$9,DT_ACM[Assets], ""),""))</f>
        <v/>
      </c>
      <c r="E90" s="353" t="str" cm="1">
        <f t="array" ref="E90">_xlfn.TEXTJOIN(", "&amp;CHAR(10), TRUE, IF(DT_ACM[E.Info.DT.SCM-1]=$B90,IF(DT_ACM[SCM-1]=E$9,DT_ACM[Assets], ""),""))</f>
        <v/>
      </c>
      <c r="F90" s="354" t="str" cm="1">
        <f t="array" ref="F90">_xlfn.TEXTJOIN(", "&amp;CHAR(10), TRUE, IF(DT_ACM[E.Info.DT.SCM-1]=$B90,IF(DT_ACM[SCM-1]=F$9,DT_ACM[Assets], ""),""))</f>
        <v/>
      </c>
      <c r="G90" s="407" t="s">
        <v>301</v>
      </c>
    </row>
    <row r="91" spans="1:7" x14ac:dyDescent="0.3">
      <c r="A91" s="499"/>
      <c r="B91" s="270" t="str">
        <f>"DT."&amp;$A89&amp;".DN-"&amp;2</f>
        <v>DT.SCM-1.DN-2</v>
      </c>
      <c r="C91" s="274" t="str" cm="1">
        <f t="array" ref="C91">_xlfn.TEXTJOIN(", "&amp;CHAR(10), TRUE, IF(DT_ACM[E.Info.DT.SCM-1]=B91, DT_ACM[Assets], ""))</f>
        <v/>
      </c>
      <c r="D91" s="364" t="str" cm="1">
        <f t="array" ref="D91">_xlfn.TEXTJOIN(", "&amp;CHAR(10), TRUE, IF(DT_ACM[E.Info.DT.SCM-1]=$B91,IF(DT_ACM[SCM-1]=D$9,DT_ACM[Assets], ""),""))</f>
        <v/>
      </c>
      <c r="E91" s="364" t="str" cm="1">
        <f t="array" ref="E91">_xlfn.TEXTJOIN(", "&amp;CHAR(10), TRUE, IF(DT_ACM[E.Info.DT.SCM-1]=$B91,IF(DT_ACM[SCM-1]=E$9,DT_ACM[Assets], ""),""))</f>
        <v/>
      </c>
      <c r="F91" s="360" t="str" cm="1">
        <f t="array" ref="F91">_xlfn.TEXTJOIN(", "&amp;CHAR(10), TRUE, IF(DT_ACM[E.Info.DT.SCM-1]=$B91,IF(DT_ACM[SCM-1]=F$9,DT_ACM[Assets], ""),""))</f>
        <v/>
      </c>
      <c r="G91" s="407" t="s">
        <v>302</v>
      </c>
    </row>
    <row r="92" spans="1:7" x14ac:dyDescent="0.3">
      <c r="A92" s="507"/>
      <c r="B92" s="355" t="str">
        <f>"DT."&amp;$A89&amp;".DN-"&amp;3</f>
        <v>DT.SCM-1.DN-3</v>
      </c>
      <c r="C92" s="277" t="str" cm="1">
        <f t="array" ref="C92">_xlfn.TEXTJOIN(", "&amp;CHAR(10), TRUE, IF(DT_ACM[E.Info.DT.SCM-1]=B92, DT_ACM[Assets], ""))</f>
        <v/>
      </c>
      <c r="D92" s="362" t="str" cm="1">
        <f t="array" ref="D92">_xlfn.TEXTJOIN(", "&amp;CHAR(10), TRUE, IF(DT_ACM[E.Info.DT.SCM-1]=$B92,IF(DT_ACM[SCM-1]=D$9,DT_ACM[Assets], ""),""))</f>
        <v/>
      </c>
      <c r="E92" s="356" t="str" cm="1">
        <f t="array" ref="E92">_xlfn.TEXTJOIN(", "&amp;CHAR(10), TRUE, IF(DT_ACM[E.Info.DT.SCM-1]=$B92,IF(DT_ACM[SCM-1]=E$9,DT_ACM[Assets], ""),""))</f>
        <v/>
      </c>
      <c r="F92" s="363" t="str" cm="1">
        <f t="array" ref="F92">_xlfn.TEXTJOIN(", "&amp;CHAR(10), TRUE, IF(DT_ACM[E.Info.DT.SCM-1]=$B92,IF(DT_ACM[SCM-1]=F$9,DT_ACM[Assets], ""),""))</f>
        <v/>
      </c>
      <c r="G92" s="407" t="s">
        <v>302</v>
      </c>
    </row>
    <row r="93" spans="1:7" x14ac:dyDescent="0.3">
      <c r="A93" s="497" t="s">
        <v>45</v>
      </c>
      <c r="B93" s="366" t="s">
        <v>256</v>
      </c>
      <c r="C93" s="367"/>
      <c r="D93" s="367"/>
      <c r="E93" s="367"/>
      <c r="F93" s="367"/>
      <c r="G93" s="391"/>
    </row>
    <row r="94" spans="1:7" x14ac:dyDescent="0.3">
      <c r="A94" s="497"/>
      <c r="B94" s="270" t="str">
        <f>"DT."&amp;$A93&amp;".DN-"&amp;1</f>
        <v>DT.SCM-2.DN-1</v>
      </c>
      <c r="C94" s="274" t="str" cm="1">
        <f t="array" ref="C94">_xlfn.TEXTJOIN(", "&amp;CHAR(10), TRUE, IF(DT_ACM[E.Info.DT.SCM-2]=B94, DT_ACM[Assets], ""))</f>
        <v/>
      </c>
      <c r="D94" s="360" t="str" cm="1">
        <f t="array" ref="D94">_xlfn.TEXTJOIN(", "&amp;CHAR(10), TRUE, IF(DT_ACM[E.Info.DT.SCM-2]=$B94,IF(DT_ACM[SCM-2]=D$9,DT_ACM[Assets], ""),""))</f>
        <v/>
      </c>
      <c r="E94" s="361" t="str" cm="1">
        <f t="array" ref="E94">_xlfn.TEXTJOIN(", "&amp;CHAR(10), TRUE, IF(DT_ACM[E.Info.DT.SCM-2]=$B94,IF(DT_ACM[SCM-2]=E$9,DT_ACM[Assets], ""),""))</f>
        <v/>
      </c>
      <c r="F94" s="321" t="str" cm="1">
        <f t="array" ref="F94">_xlfn.TEXTJOIN(", "&amp;CHAR(10), TRUE, IF(DT_ACM[E.Info.DT.SCM-2]=$B94,IF(DT_ACM[SCM-2]=F$9,DT_ACM[Assets], ""),""))</f>
        <v/>
      </c>
      <c r="G94" s="407" t="s">
        <v>305</v>
      </c>
    </row>
    <row r="95" spans="1:7" x14ac:dyDescent="0.3">
      <c r="A95" s="497"/>
      <c r="B95" s="355" t="str">
        <f>"DT."&amp;$A93&amp;".DN-"&amp;2</f>
        <v>DT.SCM-2.DN-2</v>
      </c>
      <c r="C95" s="277" t="str" cm="1">
        <f t="array" ref="C95">_xlfn.TEXTJOIN(", "&amp;CHAR(10), TRUE, IF(DT_ACM[E.Info.DT.SCM-2]=B95, DT_ACM[Assets], ""))</f>
        <v/>
      </c>
      <c r="D95" s="357" t="str" cm="1">
        <f t="array" ref="D95">_xlfn.TEXTJOIN(", "&amp;CHAR(10), TRUE, IF(DT_ACM[E.Info.DT.SCM-2]=$B95,IF(DT_ACM[SCM-2]=D$9,DT_ACM[Assets], ""),""))</f>
        <v/>
      </c>
      <c r="E95" s="358" t="str" cm="1">
        <f t="array" ref="E95">_xlfn.TEXTJOIN(", "&amp;CHAR(10), TRUE, IF(DT_ACM[E.Info.DT.SCM-2]=$B95,IF(DT_ACM[SCM-2]=E$9,DT_ACM[Assets], ""),""))</f>
        <v/>
      </c>
      <c r="F95" s="359" t="str" cm="1">
        <f t="array" ref="F95">_xlfn.TEXTJOIN(", "&amp;CHAR(10), TRUE, IF(DT_ACM[E.Info.DT.SCM-2]=$B95,IF(DT_ACM[SCM-2]=F$9,DT_ACM[Assets], ""),""))</f>
        <v/>
      </c>
      <c r="G95" s="407" t="s">
        <v>302</v>
      </c>
    </row>
    <row r="96" spans="1:7" x14ac:dyDescent="0.3">
      <c r="A96" s="498" t="s">
        <v>48</v>
      </c>
      <c r="B96" s="412" t="s">
        <v>257</v>
      </c>
      <c r="C96" s="413"/>
      <c r="D96" s="413"/>
      <c r="E96" s="413"/>
      <c r="F96" s="413"/>
      <c r="G96" s="391"/>
    </row>
    <row r="97" spans="1:7" x14ac:dyDescent="0.3">
      <c r="A97" s="499"/>
      <c r="B97" s="270" t="str">
        <f>"DT."&amp;$A96&amp;".DN-"&amp;1</f>
        <v>DT.SCM-3.DN-1</v>
      </c>
      <c r="C97" s="274" t="str" cm="1">
        <f t="array" ref="C97">_xlfn.TEXTJOIN(", "&amp;CHAR(10), TRUE, IF(DT_ACM[E.Info.DT.SCM-3]=B97, DT_ACM[Assets], ""))</f>
        <v/>
      </c>
      <c r="D97" s="360" t="str" cm="1">
        <f t="array" ref="D97">_xlfn.TEXTJOIN(", "&amp;CHAR(10), TRUE, IF(DT_ACM[E.Info.DT.SCM-3]=$B97,IF(DT_ACM[SCM-3]=D$9,DT_ACM[Assets], ""),""))</f>
        <v/>
      </c>
      <c r="E97" s="361" t="str" cm="1">
        <f t="array" ref="E97">_xlfn.TEXTJOIN(", "&amp;CHAR(10), TRUE, IF(DT_ACM[E.Info.DT.SCM-3]=$B97,IF(DT_ACM[SCM-3]=E$9,DT_ACM[Assets], ""),""))</f>
        <v/>
      </c>
      <c r="F97" s="321" t="str" cm="1">
        <f t="array" ref="F97">_xlfn.TEXTJOIN(", "&amp;CHAR(10), TRUE, IF(DT_ACM[E.Info.DT.SCM-3]=$B97,IF(DT_ACM[SCM-3]=F$9,DT_ACM[Assets], ""),""))</f>
        <v/>
      </c>
      <c r="G97" s="407" t="s">
        <v>306</v>
      </c>
    </row>
    <row r="98" spans="1:7" x14ac:dyDescent="0.3">
      <c r="A98" s="507"/>
      <c r="B98" s="355" t="str">
        <f>"DT."&amp;$A96&amp;".DN-"&amp;2</f>
        <v>DT.SCM-3.DN-2</v>
      </c>
      <c r="C98" s="277" t="str" cm="1">
        <f t="array" ref="C98">_xlfn.TEXTJOIN(", "&amp;CHAR(10), TRUE, IF(DT_ACM[E.Info.DT.SCM-3]=B98, DT_ACM[Assets], ""))</f>
        <v/>
      </c>
      <c r="D98" s="357" t="str" cm="1">
        <f t="array" ref="D98">_xlfn.TEXTJOIN(", "&amp;CHAR(10), TRUE, IF(DT_ACM[E.Info.DT.SCM-3]=$B98,IF(DT_ACM[SCM-3]=D$9,DT_ACM[Assets], ""),""))</f>
        <v/>
      </c>
      <c r="E98" s="358" t="str" cm="1">
        <f t="array" ref="E98">_xlfn.TEXTJOIN(", "&amp;CHAR(10), TRUE, IF(DT_ACM[E.Info.DT.SCM-3]=$B98,IF(DT_ACM[SCM-3]=E$9,DT_ACM[Assets], ""),""))</f>
        <v/>
      </c>
      <c r="F98" s="359" t="str" cm="1">
        <f t="array" ref="F98">_xlfn.TEXTJOIN(", "&amp;CHAR(10), TRUE, IF(DT_ACM[E.Info.DT.SCM-3]=$B98,IF(DT_ACM[SCM-3]=F$9,DT_ACM[Assets], ""),""))</f>
        <v/>
      </c>
      <c r="G98" s="407" t="s">
        <v>302</v>
      </c>
    </row>
    <row r="99" spans="1:7" x14ac:dyDescent="0.3">
      <c r="A99" s="497" t="s">
        <v>51</v>
      </c>
      <c r="B99" s="366" t="s">
        <v>258</v>
      </c>
      <c r="C99" s="367"/>
      <c r="D99" s="367"/>
      <c r="E99" s="367"/>
      <c r="F99" s="367"/>
      <c r="G99" s="391"/>
    </row>
    <row r="100" spans="1:7" x14ac:dyDescent="0.3">
      <c r="A100" s="497"/>
      <c r="B100" s="269" t="str">
        <f>"DT."&amp;$A99&amp;".DN-"&amp;1</f>
        <v>DT.SCM-4.DN-1</v>
      </c>
      <c r="C100" s="273" t="str" cm="1">
        <f t="array" ref="C100">_xlfn.TEXTJOIN(", "&amp;CHAR(10), TRUE, IF(DT_ACM[E.Info.DT.SCM-4]=B100, DT_ACM[Assets], ""))</f>
        <v/>
      </c>
      <c r="D100" s="342" t="str" cm="1">
        <f t="array" ref="D100">_xlfn.TEXTJOIN(", "&amp;CHAR(10), TRUE, IF(DT_ACM[E.Info.DT.SCM-4]=$B100,IF(DT_ACM[SCM-4]=D$9,DT_ACM[Assets], ""),""))</f>
        <v/>
      </c>
      <c r="E100" s="298" t="str" cm="1">
        <f t="array" ref="E100">_xlfn.TEXTJOIN(", "&amp;CHAR(10), TRUE, IF(DT_ACM[E.Info.DT.SCM-4]=$B100,IF(DT_ACM[SCM-4]=E$9,DT_ACM[Assets], ""),""))</f>
        <v/>
      </c>
      <c r="F100" s="354" t="str" cm="1">
        <f t="array" ref="F100">_xlfn.TEXTJOIN(", "&amp;CHAR(10), TRUE, IF(DT_ACM[E.Info.DT.SCM-4]=$B100,IF(DT_ACM[SCM-4]=F$9,DT_ACM[Assets], ""),""))</f>
        <v/>
      </c>
      <c r="G100" s="392"/>
    </row>
    <row r="101" spans="1:7" x14ac:dyDescent="0.3">
      <c r="A101" s="497"/>
      <c r="B101" s="270" t="str">
        <f>"DT."&amp;$A99&amp;".DN-"&amp;2</f>
        <v>DT.SCM-4.DN-2</v>
      </c>
      <c r="C101" s="274" t="str" cm="1">
        <f t="array" ref="C101">_xlfn.TEXTJOIN(", "&amp;CHAR(10), TRUE, IF(DT_ACM[E.Info.DT.SCM-4]=B101, DT_ACM[Assets], ""))</f>
        <v/>
      </c>
      <c r="D101" s="364" t="str" cm="1">
        <f t="array" ref="D101">_xlfn.TEXTJOIN(", "&amp;CHAR(10), TRUE, IF(DT_ACM[E.Info.DT.SCM-4]=$B101,IF(DT_ACM[SCM-4]=D$9,DT_ACM[Assets], ""),""))</f>
        <v/>
      </c>
      <c r="E101" s="365" t="str" cm="1">
        <f t="array" ref="E101">_xlfn.TEXTJOIN(", "&amp;CHAR(10), TRUE, IF(DT_ACM[E.Info.DT.SCM-4]=$B101,IF(DT_ACM[SCM-4]=E$9,DT_ACM[Assets], ""),""))</f>
        <v/>
      </c>
      <c r="F101" s="352" t="str" cm="1">
        <f t="array" ref="F101">_xlfn.TEXTJOIN(", "&amp;CHAR(10), TRUE, IF(DT_ACM[E.Info.DT.SCM-4]=$B101,IF(DT_ACM[SCM-4]=F$9,DT_ACM[Assets], ""),""))</f>
        <v/>
      </c>
      <c r="G101" s="407" t="s">
        <v>304</v>
      </c>
    </row>
    <row r="102" spans="1:7" ht="17.25" thickBot="1" x14ac:dyDescent="0.35">
      <c r="A102" s="500"/>
      <c r="B102" s="355" t="str">
        <f>"DT."&amp;$A99&amp;".DN-"&amp;3</f>
        <v>DT.SCM-4.DN-3</v>
      </c>
      <c r="C102" s="277" t="str" cm="1">
        <f t="array" ref="C102">_xlfn.TEXTJOIN(", "&amp;CHAR(10), TRUE, IF(DT_ACM[E.Info.DT.SCM-4]=B102, DT_ACM[Assets], ""))</f>
        <v/>
      </c>
      <c r="D102" s="362" t="str" cm="1">
        <f t="array" ref="D102">_xlfn.TEXTJOIN(", "&amp;CHAR(10), TRUE, IF(DT_ACM[E.Info.DT.SCM-4]=$B102,IF(DT_ACM[SCM-4]=D$9,DT_ACM[Assets], ""),""))</f>
        <v/>
      </c>
      <c r="E102" s="356" t="str" cm="1">
        <f t="array" ref="E102">_xlfn.TEXTJOIN(", "&amp;CHAR(10), TRUE, IF(DT_ACM[E.Info.DT.SCM-4]=$B102,IF(DT_ACM[SCM-4]=E$9,DT_ACM[Assets], ""),""))</f>
        <v/>
      </c>
      <c r="F102" s="368" t="str" cm="1">
        <f t="array" ref="F102">_xlfn.TEXTJOIN(", "&amp;CHAR(10), TRUE, IF(DT_ACM[E.Info.DT.SCM-4]=$B102,IF(DT_ACM[SCM-4]=F$9,DT_ACM[Assets], ""),""))</f>
        <v/>
      </c>
      <c r="G102" s="414" t="s">
        <v>302</v>
      </c>
    </row>
    <row r="103" spans="1:7" ht="17.25" thickBot="1" x14ac:dyDescent="0.35">
      <c r="A103" s="266" t="s">
        <v>307</v>
      </c>
      <c r="B103" s="267"/>
      <c r="C103" s="268" t="s">
        <v>94</v>
      </c>
      <c r="D103" s="295" t="s">
        <v>230</v>
      </c>
      <c r="E103" s="296" t="s">
        <v>231</v>
      </c>
      <c r="F103" s="297" t="s">
        <v>232</v>
      </c>
      <c r="G103" s="383" t="s">
        <v>279</v>
      </c>
    </row>
    <row r="104" spans="1:7" x14ac:dyDescent="0.3">
      <c r="A104" s="503" t="s">
        <v>97</v>
      </c>
      <c r="B104" s="415" t="s">
        <v>259</v>
      </c>
      <c r="C104" s="416"/>
      <c r="D104" s="417"/>
      <c r="E104" s="417"/>
      <c r="F104" s="417"/>
      <c r="G104" s="399"/>
    </row>
    <row r="105" spans="1:7" x14ac:dyDescent="0.3">
      <c r="A105" s="503"/>
      <c r="B105" s="282" t="str">
        <f>"DT."&amp;$A104&amp;".DN-"&amp;1</f>
        <v>DT.RLM-1.DN-1</v>
      </c>
      <c r="C105" s="283" t="str" cm="1">
        <f t="array" ref="C105">_xlfn.TEXTJOIN(", "&amp;CHAR(10), TRUE, IF(DT_RLM[E.Info.DT.RLM-1]=B105, DT_RLM[Interfaces], ""))</f>
        <v/>
      </c>
      <c r="D105" s="299" t="str" cm="1">
        <f t="array" ref="D105">_xlfn.TEXTJOIN(", "&amp;CHAR(10), TRUE, IF(DT_RLM[E.Info.DT.RLM-1]=$B105,IF(DT_RLM[RLM-1]=D$9,DT_RLM[Interfaces], ""),""))</f>
        <v/>
      </c>
      <c r="E105" s="372" t="str" cm="1">
        <f t="array" ref="E105">_xlfn.TEXTJOIN(", "&amp;CHAR(10), TRUE, IF(DT_RLM[E.Info.DT.RLM-1]=$B105,IF(DT_RLM[RLM-1]=E$9,DT_RLM[Interfaces], ""),""))</f>
        <v/>
      </c>
      <c r="F105" s="373" t="str" cm="1">
        <f t="array" ref="F105">_xlfn.TEXTJOIN(", "&amp;CHAR(10), TRUE, IF(DT_RLM[E.Info.DT.RLM-1]=$B105,IF(DT_RLM[RLM-1]=F$9,DT_RLM[Interfaces], ""),""))</f>
        <v/>
      </c>
      <c r="G105" s="395" t="s">
        <v>313</v>
      </c>
    </row>
    <row r="106" spans="1:7" x14ac:dyDescent="0.3">
      <c r="A106" s="503"/>
      <c r="B106" s="284" t="str">
        <f>"DT."&amp;$A104&amp;".DN-"&amp;2</f>
        <v>DT.RLM-1.DN-2</v>
      </c>
      <c r="C106" s="285" t="str" cm="1">
        <f t="array" ref="C106">_xlfn.TEXTJOIN(", "&amp;CHAR(10), TRUE, IF(DT_RLM[E.Info.DT.RLM-1]=B106, DT_RLM[Interfaces], ""))</f>
        <v/>
      </c>
      <c r="D106" s="303" t="str" cm="1">
        <f t="array" ref="D106">_xlfn.TEXTJOIN(", "&amp;CHAR(10), TRUE, IF(DT_RLM[E.Info.DT.RLM-1]=$B106,IF(DT_RLM[RLM-1]=D$9,DT_RLM[Interfaces], ""),""))</f>
        <v/>
      </c>
      <c r="E106" s="303" t="str" cm="1">
        <f t="array" ref="E106">_xlfn.TEXTJOIN(", "&amp;CHAR(10), TRUE, IF(DT_RLM[E.Info.DT.RLM-1]=$B106,IF(DT_RLM[RLM-1]=E$9,DT_RLM[Interfaces], ""),""))</f>
        <v/>
      </c>
      <c r="F106" s="314" t="str" cm="1">
        <f t="array" ref="F106">_xlfn.TEXTJOIN(", "&amp;CHAR(10), TRUE, IF(DT_RLM[E.Info.DT.RLM-1]=$B106,IF(DT_RLM[RLM-1]=F$9,DT_RLM[Interfaces], ""),""))</f>
        <v/>
      </c>
      <c r="G106" s="395" t="s">
        <v>313</v>
      </c>
    </row>
    <row r="107" spans="1:7" ht="17.25" thickBot="1" x14ac:dyDescent="0.35">
      <c r="A107" s="504"/>
      <c r="B107" s="286" t="str">
        <f>"DT."&amp;$A104&amp;".DN-"&amp;3</f>
        <v>DT.RLM-1.DN-3</v>
      </c>
      <c r="C107" s="287" t="str" cm="1">
        <f t="array" ref="C107">_xlfn.TEXTJOIN(", "&amp;CHAR(10), TRUE, IF(DT_RLM[E.Info.DT.RLM-1]=B107, DT_RLM[Interfaces], ""))</f>
        <v/>
      </c>
      <c r="D107" s="374" t="str" cm="1">
        <f t="array" ref="D107">_xlfn.TEXTJOIN(", "&amp;CHAR(10), TRUE, IF(DT_RLM[E.Info.DT.RLM-1]=$B107,IF(DT_RLM[RLM-1]=D$9,DT_RLM[Interfaces], ""),""))</f>
        <v/>
      </c>
      <c r="E107" s="315" t="str" cm="1">
        <f t="array" ref="E107">_xlfn.TEXTJOIN(", "&amp;CHAR(10), TRUE, IF(DT_RLM[E.Info.DT.RLM-1]=$B107,IF(DT_RLM[RLM-1]=E$9,DT_RLM[Interfaces], ""),""))</f>
        <v/>
      </c>
      <c r="F107" s="375" t="str" cm="1">
        <f t="array" ref="F107">_xlfn.TEXTJOIN(", "&amp;CHAR(10), TRUE, IF(DT_RLM[E.Info.DT.RLM-1]=$B107,IF(DT_RLM[RLM-1]=F$9,DT_RLM[Interfaces], ""),""))</f>
        <v/>
      </c>
      <c r="G107" s="395" t="s">
        <v>313</v>
      </c>
    </row>
    <row r="108" spans="1:7" ht="17.25" thickBot="1" x14ac:dyDescent="0.35">
      <c r="A108" s="266" t="s">
        <v>308</v>
      </c>
      <c r="B108" s="267"/>
      <c r="C108" s="268" t="s">
        <v>94</v>
      </c>
      <c r="D108" s="295" t="s">
        <v>230</v>
      </c>
      <c r="E108" s="296" t="s">
        <v>231</v>
      </c>
      <c r="F108" s="297" t="s">
        <v>232</v>
      </c>
      <c r="G108" s="383" t="s">
        <v>279</v>
      </c>
    </row>
    <row r="109" spans="1:7" x14ac:dyDescent="0.3">
      <c r="A109" s="505" t="s">
        <v>100</v>
      </c>
      <c r="B109" s="418" t="s">
        <v>260</v>
      </c>
      <c r="C109" s="419"/>
      <c r="D109" s="420"/>
      <c r="E109" s="420"/>
      <c r="F109" s="420"/>
      <c r="G109" s="399"/>
    </row>
    <row r="110" spans="1:7" x14ac:dyDescent="0.3">
      <c r="A110" s="505"/>
      <c r="B110" s="282" t="str">
        <f>"DT."&amp;$A109&amp;".DN-"&amp;1</f>
        <v>DT.NMM-1.DN-1</v>
      </c>
      <c r="C110" s="283" t="str" cm="1">
        <f t="array" ref="C110">_xlfn.TEXTJOIN(", "&amp;CHAR(10), TRUE, IF(DT_RLM[E.Info.DT.NMM-1]=B110, DT_RLM[Interfaces], ""))</f>
        <v/>
      </c>
      <c r="D110" s="372" t="str" cm="1">
        <f t="array" ref="D110">_xlfn.TEXTJOIN(", "&amp;CHAR(10), TRUE, IF(DT_RLM[E.Info.DT.NMM-1]=$B110,IF(DT_RLM[NMM-1]=D$9,DT_RLM[Interfaces], ""),""))</f>
        <v/>
      </c>
      <c r="E110" s="372" t="str" cm="1">
        <f t="array" ref="E110">_xlfn.TEXTJOIN(", "&amp;CHAR(10), TRUE, IF(DT_RLM[E.Info.DT.NMM-1]=$B110,IF(DT_RLM[NMM-1]=E$9,DT_RLM[Interfaces], ""),""))</f>
        <v/>
      </c>
      <c r="F110" s="313" t="str" cm="1">
        <f t="array" ref="F110">_xlfn.TEXTJOIN(", "&amp;CHAR(10), TRUE, IF(DT_RLM[E.Info.DT.NMM-1]=$B110,IF(DT_RLM[NMM-1]=F$9,DT_RLM[Interfaces], ""),""))</f>
        <v/>
      </c>
      <c r="G110" s="395" t="s">
        <v>313</v>
      </c>
    </row>
    <row r="111" spans="1:7" ht="17.25" thickBot="1" x14ac:dyDescent="0.35">
      <c r="A111" s="506"/>
      <c r="B111" s="286" t="str">
        <f>"DT."&amp;$A109&amp;".DN-"&amp;2</f>
        <v>DT.NMM-1.DN-2</v>
      </c>
      <c r="C111" s="287" t="str" cm="1">
        <f t="array" ref="C111">_xlfn.TEXTJOIN(", "&amp;CHAR(10), TRUE, IF(DT_RLM[E.Info.DT.NMM-1]=B111, DT_RLM[Interfaces], ""))</f>
        <v/>
      </c>
      <c r="D111" s="315" t="str" cm="1">
        <f t="array" ref="D111">_xlfn.TEXTJOIN(", "&amp;CHAR(10), TRUE, IF(DT_RLM[E.Info.DT.NMM-1]=$B111,IF(DT_RLM[NMM-1]=D$9,DT_RLM[Interfaces], ""),""))</f>
        <v/>
      </c>
      <c r="E111" s="315" t="str" cm="1">
        <f t="array" ref="E111">_xlfn.TEXTJOIN(", "&amp;CHAR(10), TRUE, IF(DT_RLM[E.Info.DT.NMM-1]=$B111,IF(DT_RLM[NMM-1]=E$9,DT_RLM[Interfaces], ""),""))</f>
        <v/>
      </c>
      <c r="F111" s="316" t="str" cm="1">
        <f t="array" ref="F111">_xlfn.TEXTJOIN(", "&amp;CHAR(10), TRUE, IF(DT_RLM[E.Info.DT.NMM-1]=$B111,IF(DT_RLM[NMM-1]=F$9,DT_RLM[Interfaces], ""),""))</f>
        <v/>
      </c>
      <c r="G111" s="395" t="s">
        <v>313</v>
      </c>
    </row>
    <row r="112" spans="1:7" ht="17.25" thickBot="1" x14ac:dyDescent="0.35">
      <c r="A112" s="266" t="s">
        <v>309</v>
      </c>
      <c r="B112" s="267"/>
      <c r="C112" s="268" t="s">
        <v>94</v>
      </c>
      <c r="D112" s="295" t="s">
        <v>230</v>
      </c>
      <c r="E112" s="296" t="s">
        <v>231</v>
      </c>
      <c r="F112" s="297" t="s">
        <v>232</v>
      </c>
      <c r="G112" s="383" t="s">
        <v>279</v>
      </c>
    </row>
    <row r="113" spans="1:7" x14ac:dyDescent="0.3">
      <c r="A113" s="505" t="s">
        <v>103</v>
      </c>
      <c r="B113" s="418" t="s">
        <v>261</v>
      </c>
      <c r="C113" s="419"/>
      <c r="D113" s="420"/>
      <c r="E113" s="420"/>
      <c r="F113" s="420"/>
      <c r="G113" s="399"/>
    </row>
    <row r="114" spans="1:7" x14ac:dyDescent="0.3">
      <c r="A114" s="505"/>
      <c r="B114" s="282" t="str">
        <f>"DT."&amp;$A113&amp;".DN-"&amp;1</f>
        <v>DT.TCM-1.DN-1</v>
      </c>
      <c r="C114" s="283" t="str" cm="1">
        <f t="array" ref="C114">_xlfn.TEXTJOIN(", "&amp;CHAR(10), TRUE, IF(DT_RLM[E.Info.DT.TCM-1]=B114, DT_RLM[Interfaces], ""))</f>
        <v/>
      </c>
      <c r="D114" s="372" t="str" cm="1">
        <f t="array" ref="D114">_xlfn.TEXTJOIN(", "&amp;CHAR(10), TRUE, IF(DT_RLM[E.Info.DT.TCM-1]=$B114,IF(DT_RLM[TCM-1]=D$9,DT_RLM[Interfaces], ""),""))</f>
        <v/>
      </c>
      <c r="E114" s="372" t="str" cm="1">
        <f t="array" ref="E114">_xlfn.TEXTJOIN(", "&amp;CHAR(10), TRUE, IF(DT_RLM[E.Info.DT.TCM-1]=$B114,IF(DT_RLM[TCM-1]=E$9,DT_RLM[Interfaces], ""),""))</f>
        <v/>
      </c>
      <c r="F114" s="313" t="str" cm="1">
        <f t="array" ref="F114">_xlfn.TEXTJOIN(", "&amp;CHAR(10), TRUE, IF(DT_RLM[E.Info.DT.TCM-1]=$B114,IF(DT_RLM[TCM-1]=F$9,DT_RLM[Interfaces], ""),""))</f>
        <v/>
      </c>
      <c r="G114" s="395" t="s">
        <v>313</v>
      </c>
    </row>
    <row r="115" spans="1:7" ht="17.25" thickBot="1" x14ac:dyDescent="0.35">
      <c r="A115" s="506"/>
      <c r="B115" s="286" t="str">
        <f>"DT."&amp;$A113&amp;".DN-"&amp;2</f>
        <v>DT.TCM-1.DN-2</v>
      </c>
      <c r="C115" s="287" t="str" cm="1">
        <f t="array" ref="C115">_xlfn.TEXTJOIN(", "&amp;CHAR(10), TRUE, IF(DT_RLM[E.Info.DT.TCM-1]=B115, DT_RLM[Interfaces], ""))</f>
        <v/>
      </c>
      <c r="D115" s="315" t="str" cm="1">
        <f t="array" ref="D115">_xlfn.TEXTJOIN(", "&amp;CHAR(10), TRUE, IF(DT_RLM[E.Info.DT.TCM-1]=$B115,IF(DT_RLM[TCM-1]=D$9,DT_RLM[Interfaces], ""),""))</f>
        <v/>
      </c>
      <c r="E115" s="315" t="str" cm="1">
        <f t="array" ref="E115">_xlfn.TEXTJOIN(", "&amp;CHAR(10), TRUE, IF(DT_RLM[E.Info.DT.TCM-1]=$B115,IF(DT_RLM[TCM-1]=E$9,DT_RLM[Interfaces], ""),""))</f>
        <v/>
      </c>
      <c r="F115" s="316" t="str" cm="1">
        <f t="array" ref="F115">_xlfn.TEXTJOIN(", "&amp;CHAR(10), TRUE, IF(DT_RLM[E.Info.DT.TCM-1]=$B115,IF(DT_RLM[TCM-1]=F$9,DT_RLM[Interfaces], ""),""))</f>
        <v/>
      </c>
      <c r="G115" s="395" t="s">
        <v>313</v>
      </c>
    </row>
    <row r="116" spans="1:7" ht="17.25" thickBot="1" x14ac:dyDescent="0.35">
      <c r="A116" s="266" t="s">
        <v>310</v>
      </c>
      <c r="B116" s="267"/>
      <c r="C116" s="268" t="s">
        <v>141</v>
      </c>
      <c r="D116" s="295" t="s">
        <v>230</v>
      </c>
      <c r="E116" s="296" t="s">
        <v>231</v>
      </c>
      <c r="F116" s="297" t="s">
        <v>232</v>
      </c>
      <c r="G116" s="383" t="s">
        <v>279</v>
      </c>
    </row>
    <row r="117" spans="1:7" x14ac:dyDescent="0.3">
      <c r="A117" s="499" t="s">
        <v>143</v>
      </c>
      <c r="B117" s="412" t="s">
        <v>255</v>
      </c>
      <c r="C117" s="413"/>
      <c r="D117" s="413"/>
      <c r="E117" s="413"/>
      <c r="F117" s="413"/>
      <c r="G117" s="391"/>
    </row>
    <row r="118" spans="1:7" x14ac:dyDescent="0.3">
      <c r="A118" s="499"/>
      <c r="B118" s="269" t="str">
        <f>"DT."&amp;$A117&amp;".DN-"&amp;1</f>
        <v>DT.LGM-1.DN-1</v>
      </c>
      <c r="C118" s="273" t="str" cm="1">
        <f t="array" ref="C118">_xlfn.TEXTJOIN(", "&amp;CHAR(10), TRUE, IF(DT_LGM[E.Info.DT.LGM-1]=B118, DT_LGM[Events], ""))</f>
        <v/>
      </c>
      <c r="D118" s="298" t="str" cm="1">
        <f t="array" ref="D118">_xlfn.TEXTJOIN(", "&amp;CHAR(10), TRUE, IF(DT_LGM[E.Info.DT.LGM-1]=$B118,IF(DT_LGM[LGM-1]=D$9,DT_LGM[Events], ""),""))</f>
        <v/>
      </c>
      <c r="E118" s="298" t="str" cm="1">
        <f t="array" ref="E118">_xlfn.TEXTJOIN(", "&amp;CHAR(10), TRUE, IF(DT_LGM[E.Info.DT.LGM-1]=$B118,IF(DT_LGM[LGM-1]=E$9,DT_LGM[Events], ""),""))</f>
        <v/>
      </c>
      <c r="F118" s="345" t="str" cm="1">
        <f t="array" ref="F118">_xlfn.TEXTJOIN(", "&amp;CHAR(10), TRUE, IF(DT_LGM[E.Info.DT.LGM-1]=$B118,IF(DT_LGM[LGM-1]=F$9,DT_LGM[Events], ""),""))</f>
        <v/>
      </c>
      <c r="G118" s="407" t="s">
        <v>311</v>
      </c>
    </row>
    <row r="119" spans="1:7" x14ac:dyDescent="0.3">
      <c r="A119" s="507"/>
      <c r="B119" s="355" t="str">
        <f>"DT."&amp;$A117&amp;".DN-"&amp;2</f>
        <v>DT.LGM-1.DN-2</v>
      </c>
      <c r="C119" s="277" t="str" cm="1">
        <f t="array" ref="C119">_xlfn.TEXTJOIN(", "&amp;CHAR(10), TRUE, IF(DT_LGM[E.Info.DT.LGM-1]=B119, DT_LGM[Events], ""))</f>
        <v/>
      </c>
      <c r="D119" s="356" t="str" cm="1">
        <f t="array" ref="D119">_xlfn.TEXTJOIN(", "&amp;CHAR(10), TRUE, IF(DT_LGM[E.Info.DT.LGM-1]=$B119,IF(DT_LGM[LGM-1]=D$9,DT_LGM[Events], ""),""))</f>
        <v/>
      </c>
      <c r="E119" s="356" t="str" cm="1">
        <f t="array" ref="E119">_xlfn.TEXTJOIN(", "&amp;CHAR(10), TRUE, IF(DT_LGM[E.Info.DT.LGM-1]=$B119,IF(DT_LGM[LGM-1]=E$9,DT_LGM[Events], ""),""))</f>
        <v/>
      </c>
      <c r="F119" s="376" t="str" cm="1">
        <f t="array" ref="F119">_xlfn.TEXTJOIN(", "&amp;CHAR(10), TRUE, IF(DT_LGM[E.Info.DT.LGM-1]=$B119,IF(DT_LGM[LGM-1]=F$9,DT_LGM[Events], ""),""))</f>
        <v/>
      </c>
      <c r="G119" s="407" t="s">
        <v>311</v>
      </c>
    </row>
    <row r="120" spans="1:7" x14ac:dyDescent="0.3">
      <c r="A120" s="497" t="s">
        <v>146</v>
      </c>
      <c r="B120" s="366" t="s">
        <v>256</v>
      </c>
      <c r="C120" s="367"/>
      <c r="D120" s="367"/>
      <c r="E120" s="367"/>
      <c r="F120" s="367"/>
      <c r="G120" s="391"/>
    </row>
    <row r="121" spans="1:7" x14ac:dyDescent="0.3">
      <c r="A121" s="497"/>
      <c r="B121" s="270" t="str">
        <f>"DT."&amp;$A120&amp;".DN-"&amp;1</f>
        <v>DT.LGM-2.DN-1</v>
      </c>
      <c r="C121" s="274" t="str" cm="1">
        <f t="array" ref="C121">_xlfn.TEXTJOIN(", "&amp;CHAR(10), TRUE, IF(DT_LGM[E.Info.DT.LGM-2]=B121, DT_LGM[Events], ""))</f>
        <v/>
      </c>
      <c r="D121" s="298" t="str" cm="1">
        <f t="array" ref="D121">_xlfn.TEXTJOIN(", "&amp;CHAR(10), TRUE, IF(DT_LGM[E.Info.DT.LGM-2]=$B121,IF(DT_LGM[LGM-2]=D$9,DT_LGM[Events], ""),""))</f>
        <v/>
      </c>
      <c r="E121" s="298" t="str" cm="1">
        <f t="array" ref="E121">_xlfn.TEXTJOIN(", "&amp;CHAR(10), TRUE, IF(DT_LGM[E.Info.DT.LGM-2]=$B121,IF(DT_LGM[LGM-2]=E$9,DT_LGM[Events], ""),""))</f>
        <v/>
      </c>
      <c r="F121" s="345" t="str" cm="1">
        <f t="array" ref="F121">_xlfn.TEXTJOIN(", "&amp;CHAR(10), TRUE, IF(DT_LGM[E.Info.DT.LGM-2]=$B121,IF(DT_LGM[LGM-2]=F$9,DT_LGM[Events], ""),""))</f>
        <v/>
      </c>
      <c r="G121" s="407" t="s">
        <v>311</v>
      </c>
    </row>
    <row r="122" spans="1:7" x14ac:dyDescent="0.3">
      <c r="A122" s="497"/>
      <c r="B122" s="355" t="str">
        <f>"DT."&amp;$A120&amp;".DN-"&amp;2</f>
        <v>DT.LGM-2.DN-2</v>
      </c>
      <c r="C122" s="277" t="str" cm="1">
        <f t="array" ref="C122">_xlfn.TEXTJOIN(", "&amp;CHAR(10), TRUE, IF(DT_LGM[E.Info.DT.LGM-2]=B122, DT_LGM[Events], ""))</f>
        <v/>
      </c>
      <c r="D122" s="356" t="str" cm="1">
        <f t="array" ref="D122">_xlfn.TEXTJOIN(", "&amp;CHAR(10), TRUE, IF(DT_LGM[E.Info.DT.LGM-2]=$B122,IF(DT_LGM[LGM-2]=D$9,DT_LGM[Events], ""),""))</f>
        <v/>
      </c>
      <c r="E122" s="356" t="str" cm="1">
        <f t="array" ref="E122">_xlfn.TEXTJOIN(", "&amp;CHAR(10), TRUE, IF(DT_LGM[E.Info.DT.LGM-2]=$B122,IF(DT_LGM[LGM-2]=E$9,DT_LGM[Events], ""),""))</f>
        <v/>
      </c>
      <c r="F122" s="376" t="str" cm="1">
        <f t="array" ref="F122">_xlfn.TEXTJOIN(", "&amp;CHAR(10), TRUE, IF(DT_LGM[E.Info.DT.LGM-2]=$B122,IF(DT_LGM[LGM-2]=F$9,DT_LGM[Events], ""),""))</f>
        <v/>
      </c>
      <c r="G122" s="407" t="s">
        <v>311</v>
      </c>
    </row>
    <row r="123" spans="1:7" x14ac:dyDescent="0.3">
      <c r="A123" s="498" t="s">
        <v>149</v>
      </c>
      <c r="B123" s="412" t="s">
        <v>257</v>
      </c>
      <c r="C123" s="413"/>
      <c r="D123" s="413"/>
      <c r="E123" s="413"/>
      <c r="F123" s="413"/>
      <c r="G123" s="391"/>
    </row>
    <row r="124" spans="1:7" x14ac:dyDescent="0.3">
      <c r="A124" s="499"/>
      <c r="B124" s="270" t="str">
        <f>"DT."&amp;$A123&amp;".DN-"&amp;1</f>
        <v>DT.LGM-3.DN-1</v>
      </c>
      <c r="C124" s="274" t="str" cm="1">
        <f t="array" ref="C124">_xlfn.TEXTJOIN(", "&amp;CHAR(10), TRUE, IF(DT_LGM[E.Info.DT.LGM-3]=B124, DT_LGM[Events], ""))</f>
        <v/>
      </c>
      <c r="D124" s="360" t="str" cm="1">
        <f t="array" ref="D124">_xlfn.TEXTJOIN(", "&amp;CHAR(10), TRUE, IF(DT_LGM[E.Info.DT.LGM-3]=$B124,IF(DT_LGM[LGM-3]=D$9,DT_LGM[Events], ""),""))</f>
        <v/>
      </c>
      <c r="E124" s="360" t="str" cm="1">
        <f t="array" ref="E124">_xlfn.TEXTJOIN(", "&amp;CHAR(10), TRUE, IF(DT_LGM[E.Info.DT.LGM-3]=$B124,IF(DT_LGM[LGM-3]=E$9,DT_LGM[Events], ""),""))</f>
        <v/>
      </c>
      <c r="F124" s="321" t="str" cm="1">
        <f t="array" ref="F124">_xlfn.TEXTJOIN(", "&amp;CHAR(10), TRUE, IF(DT_LGM[E.Info.DT.LGM-3]=$B124,IF(DT_LGM[LGM-3]=F$9,DT_LGM[Events], ""),""))</f>
        <v/>
      </c>
      <c r="G124" s="407" t="s">
        <v>311</v>
      </c>
    </row>
    <row r="125" spans="1:7" x14ac:dyDescent="0.3">
      <c r="A125" s="497" t="s">
        <v>151</v>
      </c>
      <c r="B125" s="366" t="s">
        <v>258</v>
      </c>
      <c r="C125" s="367"/>
      <c r="D125" s="367"/>
      <c r="E125" s="367"/>
      <c r="F125" s="367"/>
      <c r="G125" s="391"/>
    </row>
    <row r="126" spans="1:7" x14ac:dyDescent="0.3">
      <c r="A126" s="497"/>
      <c r="B126" s="269" t="str">
        <f>"DT."&amp;$A125&amp;".DN-"&amp;1</f>
        <v>DT.LGM-4.DN-1</v>
      </c>
      <c r="C126" s="273" t="str" cm="1">
        <f t="array" ref="C126">_xlfn.TEXTJOIN(", "&amp;CHAR(10), TRUE, IF(DT_LGM[E.Info.DT.LGM-4]=B126, DT_LGM[Events], ""))</f>
        <v/>
      </c>
      <c r="D126" s="298" t="str" cm="1">
        <f t="array" ref="D126">_xlfn.TEXTJOIN(", "&amp;CHAR(10), TRUE, IF(DT_LGM[E.Info.DT.LGM-4]=$B126,IF(DT_LGM[LGM-4]=D$9,DT_LGM[Events], ""),""))</f>
        <v/>
      </c>
      <c r="E126" s="342" t="str" cm="1">
        <f t="array" ref="E126">_xlfn.TEXTJOIN(", "&amp;CHAR(10), TRUE, IF(DT_LGM[E.Info.DT.LGM-4]=$B126,IF(DT_LGM[LGM-4]=E$9,DT_LGM[Events], ""),""))</f>
        <v/>
      </c>
      <c r="F126" s="354" t="str" cm="1">
        <f t="array" ref="F126">_xlfn.TEXTJOIN(", "&amp;CHAR(10), TRUE, IF(DT_LGM[E.Info.DT.LGM-4]=$B126,IF(DT_LGM[LGM-4]=F$9,DT_LGM[Events], ""),""))</f>
        <v/>
      </c>
      <c r="G126" s="407" t="s">
        <v>311</v>
      </c>
    </row>
    <row r="127" spans="1:7" ht="17.25" thickBot="1" x14ac:dyDescent="0.35">
      <c r="A127" s="500"/>
      <c r="B127" s="355" t="str">
        <f>"DT."&amp;$A125&amp;".DN-"&amp;2</f>
        <v>DT.LGM-4.DN-2</v>
      </c>
      <c r="C127" s="277" t="str" cm="1">
        <f t="array" ref="C127">_xlfn.TEXTJOIN(", "&amp;CHAR(10), TRUE, IF(DT_LGM[E.Info.DT.LGM-4]=B127, DT_LGM[Events], ""))</f>
        <v/>
      </c>
      <c r="D127" s="356" t="str" cm="1">
        <f t="array" ref="D127">_xlfn.TEXTJOIN(", "&amp;CHAR(10), TRUE, IF(DT_LGM[E.Info.DT.LGM-4]=$B127,IF(DT_LGM[LGM-4]=D$9,DT_LGM[Events], ""),""))</f>
        <v/>
      </c>
      <c r="E127" s="356" t="str" cm="1">
        <f t="array" ref="E127">_xlfn.TEXTJOIN(", "&amp;CHAR(10), TRUE, IF(DT_LGM[E.Info.DT.LGM-4]=$B127,IF(DT_LGM[LGM-4]=E$9,DT_LGM[Events], ""),""))</f>
        <v/>
      </c>
      <c r="F127" s="351" t="str" cm="1">
        <f t="array" ref="F127">_xlfn.TEXTJOIN(", "&amp;CHAR(10), TRUE, IF(DT_LGM[E.Info.DT.LGM-4]=$B127,IF(DT_LGM[LGM-4]=F$9,DT_LGM[Events], ""),""))</f>
        <v/>
      </c>
      <c r="G127" s="414" t="s">
        <v>311</v>
      </c>
    </row>
    <row r="128" spans="1:7" ht="17.25" thickBot="1" x14ac:dyDescent="0.35">
      <c r="A128" s="266" t="s">
        <v>312</v>
      </c>
      <c r="B128" s="267"/>
      <c r="C128" s="268" t="s">
        <v>1</v>
      </c>
      <c r="D128" s="295" t="s">
        <v>230</v>
      </c>
      <c r="E128" s="296" t="s">
        <v>231</v>
      </c>
      <c r="F128" s="297" t="s">
        <v>232</v>
      </c>
      <c r="G128" s="383" t="s">
        <v>279</v>
      </c>
    </row>
    <row r="129" spans="1:7" x14ac:dyDescent="0.3">
      <c r="A129" s="501" t="s">
        <v>155</v>
      </c>
      <c r="B129" s="421" t="s">
        <v>262</v>
      </c>
      <c r="C129" s="422"/>
      <c r="D129" s="423"/>
      <c r="E129" s="423"/>
      <c r="F129" s="423"/>
      <c r="G129" s="399"/>
    </row>
    <row r="130" spans="1:7" ht="17.25" thickBot="1" x14ac:dyDescent="0.35">
      <c r="A130" s="502"/>
      <c r="B130" s="286" t="str">
        <f>"DT."&amp;$A129&amp;".DN-"&amp;1</f>
        <v>DT.DLM-1.DN-1</v>
      </c>
      <c r="C130" s="287" t="str" cm="1">
        <f t="array" ref="C130">_xlfn.TEXTJOIN(", "&amp;CHAR(10), TRUE, IF(DT_ACM[E.Info.DT.DLM-1]=B130, DT_ACM[Assets], ""))</f>
        <v/>
      </c>
      <c r="D130" s="315" t="str" cm="1">
        <f t="array" ref="D130">_xlfn.TEXTJOIN(", "&amp;CHAR(10), TRUE, IF(DT_ACM[E.Info.DT.DLM-1]=$B130,IF(DT_ACM[DLM-1]=D$9,DT_ACM[Assets], ""),""))</f>
        <v/>
      </c>
      <c r="E130" s="315" t="str" cm="1">
        <f t="array" ref="E130">_xlfn.TEXTJOIN(", "&amp;CHAR(10), TRUE, IF(DT_ACM[E.Info.DT.DLM-1]=$B130,IF(DT_ACM[DLM-1]=E$9,DT_ACM[Assets], ""),""))</f>
        <v/>
      </c>
      <c r="F130" s="316" t="str" cm="1">
        <f t="array" ref="F130">_xlfn.TEXTJOIN(", "&amp;CHAR(10), TRUE, IF(DT_ACM[E.Info.DT.DLM-1]=$B130,IF(DT_ACM[DLM-1]=F$9,DT_ACM[Assets], ""),""))</f>
        <v/>
      </c>
      <c r="G130" s="395" t="s">
        <v>297</v>
      </c>
    </row>
    <row r="131" spans="1:7" ht="17.25" thickBot="1" x14ac:dyDescent="0.35">
      <c r="A131" s="266" t="s">
        <v>314</v>
      </c>
      <c r="B131" s="267"/>
      <c r="C131" s="268" t="s">
        <v>1</v>
      </c>
      <c r="D131" s="295" t="s">
        <v>230</v>
      </c>
      <c r="E131" s="296" t="s">
        <v>231</v>
      </c>
      <c r="F131" s="297" t="s">
        <v>232</v>
      </c>
      <c r="G131" s="383" t="s">
        <v>279</v>
      </c>
    </row>
    <row r="132" spans="1:7" x14ac:dyDescent="0.3">
      <c r="A132" s="484" t="s">
        <v>158</v>
      </c>
      <c r="B132" s="424" t="s">
        <v>263</v>
      </c>
      <c r="C132" s="425"/>
      <c r="D132" s="426"/>
      <c r="E132" s="426"/>
      <c r="F132" s="426"/>
      <c r="G132" s="399"/>
    </row>
    <row r="133" spans="1:7" x14ac:dyDescent="0.3">
      <c r="A133" s="484"/>
      <c r="B133" s="282" t="str">
        <f>"DT."&amp;$A132&amp;".DN-"&amp;1</f>
        <v>DT.UNM-1.DN-1</v>
      </c>
      <c r="C133" s="283" t="str" cm="1">
        <f t="array" ref="C133">_xlfn.TEXTJOIN(", "&amp;CHAR(10), TRUE, IF(DT_ACM[E.Info.DT.UNM-1]=B133, DT_ACM[Assets], ""))</f>
        <v/>
      </c>
      <c r="D133" s="372" t="str" cm="1">
        <f t="array" ref="D133">_xlfn.TEXTJOIN(", "&amp;CHAR(10), TRUE, IF(DT_ACM[E.Info.DT.UNM-1]=$B133,IF(DT_ACM[UNM-1]=D$9,DT_ACM[Assets], ""),""))</f>
        <v/>
      </c>
      <c r="E133" s="372" t="str" cm="1">
        <f t="array" ref="E133">_xlfn.TEXTJOIN(", "&amp;CHAR(10), TRUE, IF(DT_ACM[E.Info.DT.UNM-1]=$B133,IF(DT_ACM[UNM-1]=E$9,DT_ACM[Assets], ""),""))</f>
        <v/>
      </c>
      <c r="F133" s="313" t="str" cm="1">
        <f t="array" ref="F133">_xlfn.TEXTJOIN(", "&amp;CHAR(10), TRUE, IF(DT_ACM[E.Info.DT.UNM-1]=$B133,IF(DT_ACM[UNM-1]=F$9,DT_ACM[Assets], ""),""))</f>
        <v/>
      </c>
      <c r="G133" s="395" t="s">
        <v>297</v>
      </c>
    </row>
    <row r="134" spans="1:7" x14ac:dyDescent="0.3">
      <c r="A134" s="485"/>
      <c r="B134" s="286" t="str">
        <f>"DT."&amp;$A132&amp;".DN-"&amp;2</f>
        <v>DT.UNM-1.DN-2</v>
      </c>
      <c r="C134" s="287" t="str" cm="1">
        <f t="array" ref="C134">_xlfn.TEXTJOIN(", "&amp;CHAR(10), TRUE, IF(DT_ACM[E.Info.DT.UNM-1]=B134, DT_ACM[Assets], ""))</f>
        <v/>
      </c>
      <c r="D134" s="315" t="str" cm="1">
        <f t="array" ref="D134">_xlfn.TEXTJOIN(", "&amp;CHAR(10), TRUE, IF(DT_ACM[E.Info.DT.UNM-1]=$B134,IF(DT_ACM[UNM-1]=D$9,DT_ACM[Assets], ""),""))</f>
        <v/>
      </c>
      <c r="E134" s="315" t="str" cm="1">
        <f t="array" ref="E134">_xlfn.TEXTJOIN(", "&amp;CHAR(10), TRUE, IF(DT_ACM[E.Info.DT.UNM-1]=$B134,IF(DT_ACM[UNM-1]=E$9,DT_ACM[Assets], ""),""))</f>
        <v/>
      </c>
      <c r="F134" s="316" t="str" cm="1">
        <f t="array" ref="F134">_xlfn.TEXTJOIN(", "&amp;CHAR(10), TRUE, IF(DT_ACM[E.Info.DT.UNM-1]=$B134,IF(DT_ACM[UNM-1]=F$9,DT_ACM[Assets], ""),""))</f>
        <v/>
      </c>
      <c r="G134" s="395" t="s">
        <v>297</v>
      </c>
    </row>
    <row r="135" spans="1:7" x14ac:dyDescent="0.3">
      <c r="A135" s="487" t="s">
        <v>161</v>
      </c>
      <c r="B135" s="427" t="s">
        <v>264</v>
      </c>
      <c r="C135" s="428"/>
      <c r="D135" s="429"/>
      <c r="E135" s="429"/>
      <c r="F135" s="429"/>
      <c r="G135" s="399"/>
    </row>
    <row r="136" spans="1:7" ht="17.25" thickBot="1" x14ac:dyDescent="0.35">
      <c r="A136" s="487"/>
      <c r="B136" s="379" t="str">
        <f>"DT."&amp;$A135&amp;".DN-"&amp;1</f>
        <v>DT.UNM-2.DN-1</v>
      </c>
      <c r="C136" s="380" t="str" cm="1">
        <f t="array" ref="C136">_xlfn.TEXTJOIN(", "&amp;CHAR(10), TRUE, IF(DT_ACM[E.Info.DT.UNM-2]=B136, DT_ACM[Assets], ""))</f>
        <v/>
      </c>
      <c r="D136" s="381" t="str" cm="1">
        <f t="array" ref="D136">_xlfn.TEXTJOIN(", "&amp;CHAR(10), TRUE, IF(DT_ACM[E.Info.DT.UNM-2]=$B136,IF(DT_ACM[UNM-2]=D$9,DT_ACM[Assets], ""),""))</f>
        <v/>
      </c>
      <c r="E136" s="381" t="str" cm="1">
        <f t="array" ref="E136">_xlfn.TEXTJOIN(", "&amp;CHAR(10), TRUE, IF(DT_ACM[E.Info.DT.UNM-2]=$B136,IF(DT_ACM[UNM-2]=E$9,DT_ACM[Assets], ""),""))</f>
        <v/>
      </c>
      <c r="F136" s="382" t="str" cm="1">
        <f t="array" ref="F136">_xlfn.TEXTJOIN(", "&amp;CHAR(10), TRUE, IF(DT_ACM[E.Info.DT.UNM-2]=$B136,IF(DT_ACM[UNM-2]=F$9,DT_ACM[Assets], ""),""))</f>
        <v/>
      </c>
      <c r="G136" s="395" t="s">
        <v>297</v>
      </c>
    </row>
    <row r="137" spans="1:7" ht="17.25" thickBot="1" x14ac:dyDescent="0.35">
      <c r="A137" s="266" t="s">
        <v>315</v>
      </c>
      <c r="B137" s="267"/>
      <c r="C137" s="268" t="s">
        <v>1</v>
      </c>
      <c r="D137" s="295" t="s">
        <v>230</v>
      </c>
      <c r="E137" s="296" t="s">
        <v>231</v>
      </c>
      <c r="F137" s="297" t="s">
        <v>232</v>
      </c>
      <c r="G137" s="383" t="s">
        <v>279</v>
      </c>
    </row>
    <row r="138" spans="1:7" x14ac:dyDescent="0.3">
      <c r="A138" s="489" t="s">
        <v>54</v>
      </c>
      <c r="B138" s="453" t="s">
        <v>316</v>
      </c>
      <c r="C138" s="454"/>
      <c r="D138" s="454"/>
      <c r="E138" s="454"/>
      <c r="F138" s="454"/>
      <c r="G138" s="391"/>
    </row>
    <row r="139" spans="1:7" x14ac:dyDescent="0.3">
      <c r="A139" s="489"/>
      <c r="B139" s="269" t="str">
        <f>"DT."&amp;$A138&amp;".DN-"&amp;1</f>
        <v>DT.CCK-1.DN-1</v>
      </c>
      <c r="C139" s="273" t="str" cm="1">
        <f t="array" ref="C139">_xlfn.TEXTJOIN(", "&amp;CHAR(10), TRUE, IF(DT_ACM[E.Info.DT.CCK-1]=B139, DT_ACM[Assets], ""))</f>
        <v/>
      </c>
      <c r="D139" s="384" t="str" cm="1">
        <f t="array" ref="D139">_xlfn.TEXTJOIN(", "&amp;CHAR(10), TRUE, IF(DT_ACM[E.Info.DT.CCK-1]=$B139,IF(DT_ACM[CCK-1]=D$9,DT_ACM[Assets], ""),""))</f>
        <v/>
      </c>
      <c r="E139" s="384" t="str" cm="1">
        <f t="array" ref="E139">_xlfn.TEXTJOIN(", "&amp;CHAR(10), TRUE, IF(DT_ACM[E.Info.DT.CCK-1]=$B139,IF(DT_ACM[CCK-1]=E$9,DT_ACM[Assets], ""),""))</f>
        <v/>
      </c>
      <c r="F139" s="388" t="str" cm="1">
        <f t="array" ref="F139">_xlfn.TEXTJOIN(", "&amp;CHAR(10), TRUE, IF(DT_ACM[E.Info.DT.CCK-1]=$B139,IF(DT_ACM[CCK-1]=F$9,DT_ACM[Assets], ""),""))</f>
        <v/>
      </c>
      <c r="G139" s="392"/>
    </row>
    <row r="140" spans="1:7" x14ac:dyDescent="0.3">
      <c r="A140" s="494"/>
      <c r="B140" s="271" t="str">
        <f>"DT."&amp;$A138&amp;".DN-"&amp;2</f>
        <v>DT.CCK-1.DN-2</v>
      </c>
      <c r="C140" s="275" t="str" cm="1">
        <f t="array" ref="C140">_xlfn.TEXTJOIN(", "&amp;CHAR(10), TRUE, IF(DT_ACM[E.Info.DT.CCK-1]=B140, DT_ACM[Assets], ""))</f>
        <v/>
      </c>
      <c r="D140" s="302" t="str" cm="1">
        <f t="array" ref="D140">_xlfn.TEXTJOIN(", "&amp;CHAR(10), TRUE, IF(DT_ACM[E.Info.DT.CCK-1]=$B140,IF(DT_ACM[CCK-1]=D$9,DT_ACM[Assets], ""),""))</f>
        <v/>
      </c>
      <c r="E140" s="302" t="str" cm="1">
        <f t="array" ref="E140">_xlfn.TEXTJOIN(", "&amp;CHAR(10), TRUE, IF(DT_ACM[E.Info.DT.CCK-1]=$B140,IF(DT_ACM[CCK-1]=E$9,DT_ACM[Assets], ""),""))</f>
        <v/>
      </c>
      <c r="F140" s="387" t="str" cm="1">
        <f t="array" ref="F140">_xlfn.TEXTJOIN(", "&amp;CHAR(10), TRUE, IF(DT_ACM[E.Info.DT.CCK-1]=$B140,IF(DT_ACM[CCK-1]=F$9,DT_ACM[Assets], ""),""))</f>
        <v/>
      </c>
      <c r="G140" s="392"/>
    </row>
    <row r="141" spans="1:7" x14ac:dyDescent="0.3">
      <c r="A141" s="495" t="s">
        <v>57</v>
      </c>
      <c r="B141" s="451" t="s">
        <v>265</v>
      </c>
      <c r="C141" s="452"/>
      <c r="D141" s="452"/>
      <c r="E141" s="452"/>
      <c r="F141" s="452"/>
      <c r="G141" s="391"/>
    </row>
    <row r="142" spans="1:7" x14ac:dyDescent="0.3">
      <c r="A142" s="495"/>
      <c r="B142" s="269" t="str">
        <f>"DT."&amp;$A141&amp;".DN-"&amp;1</f>
        <v>DT.CCK-2.DN-1</v>
      </c>
      <c r="C142" s="273" t="str" cm="1">
        <f t="array" ref="C142">_xlfn.TEXTJOIN(", "&amp;CHAR(10), TRUE, IF(DT_ACM[E.Info.DT.CCK-2]=B142, DT_ACM[Assets], ""))</f>
        <v/>
      </c>
      <c r="D142" s="384" t="str" cm="1">
        <f t="array" ref="D142">_xlfn.TEXTJOIN(", "&amp;CHAR(10), TRUE, IF(DT_ACM[E.Info.DT.CCK-2]=$B142,IF(DT_ACM[CCK-2]=D$9,DT_ACM[Assets], ""),""))</f>
        <v/>
      </c>
      <c r="E142" s="384" t="str" cm="1">
        <f t="array" ref="E142">_xlfn.TEXTJOIN(", "&amp;CHAR(10), TRUE, IF(DT_ACM[E.Info.DT.CCK-2]=$B142,IF(DT_ACM[CCK-2]=E$9,DT_ACM[Assets], ""),""))</f>
        <v/>
      </c>
      <c r="F142" s="309" t="str" cm="1">
        <f t="array" ref="F142">_xlfn.TEXTJOIN(", "&amp;CHAR(10), TRUE, IF(DT_ACM[E.Info.DT.CCK-2]=$B142,IF(DT_ACM[CCK-2]=F$9,DT_ACM[Assets], ""),""))</f>
        <v/>
      </c>
      <c r="G142" s="392"/>
    </row>
    <row r="143" spans="1:7" x14ac:dyDescent="0.3">
      <c r="A143" s="495"/>
      <c r="B143" s="271" t="str">
        <f>"DT."&amp;$A141&amp;".DN-"&amp;2</f>
        <v>DT.CCK-2.DN-2</v>
      </c>
      <c r="C143" s="275" t="str" cm="1">
        <f t="array" ref="C143">_xlfn.TEXTJOIN(", "&amp;CHAR(10), TRUE, IF(DT_ACM[E.Info.DT.CCK-2]=B143, DT_ACM[Assets], ""))</f>
        <v/>
      </c>
      <c r="D143" s="302" t="str" cm="1">
        <f t="array" ref="D143">_xlfn.TEXTJOIN(", "&amp;CHAR(10), TRUE, IF(DT_ACM[E.Info.DT.CCK-2]=$B143,IF(DT_ACM[CCK-2]=D$9,DT_ACM[Assets], ""),""))</f>
        <v/>
      </c>
      <c r="E143" s="302" t="str" cm="1">
        <f t="array" ref="E143">_xlfn.TEXTJOIN(", "&amp;CHAR(10), TRUE, IF(DT_ACM[E.Info.DT.CCK-2]=$B143,IF(DT_ACM[CCK-2]=E$9,DT_ACM[Assets], ""),""))</f>
        <v/>
      </c>
      <c r="F143" s="387" t="str" cm="1">
        <f t="array" ref="F143">_xlfn.TEXTJOIN(", "&amp;CHAR(10), TRUE, IF(DT_ACM[E.Info.DT.CCK-2]=$B143,IF(DT_ACM[CCK-2]=F$9,DT_ACM[Assets], ""),""))</f>
        <v/>
      </c>
      <c r="G143" s="392"/>
    </row>
    <row r="144" spans="1:7" x14ac:dyDescent="0.3">
      <c r="A144" s="496" t="s">
        <v>60</v>
      </c>
      <c r="B144" s="453" t="s">
        <v>266</v>
      </c>
      <c r="C144" s="454"/>
      <c r="D144" s="454"/>
      <c r="E144" s="454"/>
      <c r="F144" s="454"/>
      <c r="G144" s="391"/>
    </row>
    <row r="145" spans="1:7" x14ac:dyDescent="0.3">
      <c r="A145" s="489"/>
      <c r="B145" s="269" t="str">
        <f>"DT."&amp;$A144&amp;".DN-"&amp;1</f>
        <v>DT.CCK-3.DN-1</v>
      </c>
      <c r="C145" s="273" t="str" cm="1">
        <f t="array" ref="C145">_xlfn.TEXTJOIN(", "&amp;CHAR(10), TRUE, IF(DT_ACM[E.Info.DT.CCK-3]=B145, DT_ACM[Assets], ""))</f>
        <v/>
      </c>
      <c r="D145" s="309" t="str" cm="1">
        <f t="array" ref="D145">_xlfn.TEXTJOIN(", "&amp;CHAR(10), TRUE, IF(DT_ACM[E.Info.DT.CCK-3]=$B145,IF(DT_ACM[CCK-3]=D$9,DT_ACM[Assets], ""),""))</f>
        <v/>
      </c>
      <c r="E145" s="384" t="str" cm="1">
        <f t="array" ref="E145">_xlfn.TEXTJOIN(", "&amp;CHAR(10), TRUE, IF(DT_ACM[E.Info.DT.CCK-3]=$B145,IF(DT_ACM[CCK-3]=E$9,DT_ACM[Assets], ""),""))</f>
        <v/>
      </c>
      <c r="F145" s="384" t="str" cm="1">
        <f t="array" ref="F145">_xlfn.TEXTJOIN(", "&amp;CHAR(10), TRUE, IF(DT_ACM[E.Info.DT.CCK-3]=$B145,IF(DT_ACM[CCK-3]=F$9,DT_ACM[Assets], ""),""))</f>
        <v/>
      </c>
      <c r="G145" s="392"/>
    </row>
    <row r="146" spans="1:7" x14ac:dyDescent="0.3">
      <c r="A146" s="489"/>
      <c r="B146" s="270" t="str">
        <f>"DT."&amp;$A144&amp;".DN-"&amp;2</f>
        <v>DT.CCK-3.DN-2</v>
      </c>
      <c r="C146" s="274" t="str" cm="1">
        <f t="array" ref="C146">_xlfn.TEXTJOIN(", "&amp;CHAR(10), TRUE, IF(DT_ACM[E.Info.DT.CCK-3]=B146, DT_ACM[Assets], ""))</f>
        <v/>
      </c>
      <c r="D146" s="385" t="str" cm="1">
        <f t="array" ref="D146">_xlfn.TEXTJOIN(", "&amp;CHAR(10), TRUE, IF(DT_ACM[E.Info.DT.CCK-3]=$B146,IF(DT_ACM[CCK-3]=D$9,DT_ACM[Assets], ""),""))</f>
        <v/>
      </c>
      <c r="E146" s="385" t="str" cm="1">
        <f t="array" ref="E146">_xlfn.TEXTJOIN(", "&amp;CHAR(10), TRUE, IF(DT_ACM[E.Info.DT.CCK-3]=$B146,IF(DT_ACM[CCK-3]=E$9,DT_ACM[Assets], ""),""))</f>
        <v/>
      </c>
      <c r="F146" s="311" t="str" cm="1">
        <f t="array" ref="F146">_xlfn.TEXTJOIN(", "&amp;CHAR(10), TRUE, IF(DT_ACM[E.Info.DT.CCK-3]=$B146,IF(DT_ACM[CCK-3]=F$9,DT_ACM[Assets], ""),""))</f>
        <v/>
      </c>
      <c r="G146" s="392"/>
    </row>
    <row r="147" spans="1:7" ht="17.25" thickBot="1" x14ac:dyDescent="0.35">
      <c r="A147" s="489"/>
      <c r="B147" s="330" t="str">
        <f>"DT."&amp;$A144&amp;".DN-"&amp;3</f>
        <v>DT.CCK-3.DN-3</v>
      </c>
      <c r="C147" s="331" t="str" cm="1">
        <f t="array" ref="C147">_xlfn.TEXTJOIN(", "&amp;CHAR(10), TRUE, IF(DT_ACM[E.Info.DT.CCK-3]=B147, DT_ACM[Assets], ""))</f>
        <v/>
      </c>
      <c r="D147" s="386" t="str" cm="1">
        <f t="array" ref="D147">_xlfn.TEXTJOIN(", "&amp;CHAR(10), TRUE, IF(DT_ACM[E.Info.DT.CCK-3]=$B147,IF(DT_ACM[CCK-3]=D$9,DT_ACM[Assets], ""),""))</f>
        <v/>
      </c>
      <c r="E147" s="333" t="str" cm="1">
        <f t="array" ref="E147">_xlfn.TEXTJOIN(", "&amp;CHAR(10), TRUE, IF(DT_ACM[E.Info.DT.CCK-3]=$B147,IF(DT_ACM[CCK-3]=E$9,DT_ACM[Assets], ""),""))</f>
        <v/>
      </c>
      <c r="F147" s="333" t="str" cm="1">
        <f t="array" ref="F147">_xlfn.TEXTJOIN(", "&amp;CHAR(10), TRUE, IF(DT_ACM[E.Info.DT.CCK-3]=$B147,IF(DT_ACM[CCK-3]=F$9,DT_ACM[Assets], ""),""))</f>
        <v/>
      </c>
      <c r="G147" s="392"/>
    </row>
    <row r="148" spans="1:7" ht="17.25" thickBot="1" x14ac:dyDescent="0.35">
      <c r="A148" s="266" t="s">
        <v>318</v>
      </c>
      <c r="B148" s="267"/>
      <c r="C148" s="268" t="s">
        <v>317</v>
      </c>
      <c r="D148" s="295" t="s">
        <v>230</v>
      </c>
      <c r="E148" s="296" t="s">
        <v>231</v>
      </c>
      <c r="F148" s="297" t="s">
        <v>232</v>
      </c>
      <c r="G148" s="383" t="s">
        <v>279</v>
      </c>
    </row>
    <row r="149" spans="1:7" x14ac:dyDescent="0.3">
      <c r="A149" s="491" t="s">
        <v>127</v>
      </c>
      <c r="B149" s="389" t="s">
        <v>267</v>
      </c>
      <c r="C149" s="390"/>
      <c r="D149" s="390"/>
      <c r="E149" s="390"/>
      <c r="F149" s="390"/>
      <c r="G149" s="391"/>
    </row>
    <row r="150" spans="1:7" x14ac:dyDescent="0.3">
      <c r="A150" s="491"/>
      <c r="B150" s="269" t="str">
        <f>"DT."&amp;$A149&amp;".DN-"&amp;1</f>
        <v>DT.GEC-1.DN-1</v>
      </c>
      <c r="C150" s="273" t="str" cm="1">
        <f t="array" ref="C150">_xlfn.TEXTJOIN(", "&amp;CHAR(10), TRUE, IF(DT_GEC1[E.Info.DT.GEC-1]=B150, DT_GEC1[Software component], ""))</f>
        <v/>
      </c>
      <c r="D150" s="309" t="str" cm="1">
        <f t="array" ref="D150">_xlfn.TEXTJOIN(", "&amp;CHAR(10), TRUE, IF(DT_GEC1[E.Info.DT.GEC-1]=$B150,IF(DT_GEC1[GEC-1]=D$9,DT_GEC1[Software component], ""),""))</f>
        <v/>
      </c>
      <c r="E150" s="298" t="str" cm="1">
        <f t="array" ref="E150">_xlfn.TEXTJOIN(", "&amp;CHAR(10), TRUE, IF(DT_GEC1[E.Info.DT.GEC-1]=$B150,IF(DT_GEC1[GEC-1]=E$9,DT_GEC1[Software component], ""),""))</f>
        <v/>
      </c>
      <c r="F150" s="298" t="str" cm="1">
        <f t="array" ref="F150">_xlfn.TEXTJOIN(", "&amp;CHAR(10), TRUE, IF(DT_GEC1[E.Info.DT.GEC-1]=$B150,IF(DT_GEC1[GEC-1]=F$9,DT_GEC1[Software component], ""),""))</f>
        <v/>
      </c>
      <c r="G150" s="430"/>
    </row>
    <row r="151" spans="1:7" x14ac:dyDescent="0.3">
      <c r="A151" s="491"/>
      <c r="B151" s="270" t="str">
        <f>"DT."&amp;$A149&amp;".DN-"&amp;2</f>
        <v>DT.GEC-1.DN-2</v>
      </c>
      <c r="C151" s="274" t="str" cm="1">
        <f t="array" ref="C151">_xlfn.TEXTJOIN(", "&amp;CHAR(10), TRUE, IF(DT_GEC1[E.Info.DT.GEC-1]=B151, DT_GEC1[Software component], ""))</f>
        <v/>
      </c>
      <c r="D151" s="303" t="str" cm="1">
        <f t="array" ref="D151">_xlfn.TEXTJOIN(", "&amp;CHAR(10), TRUE, IF(DT_GEC1[E.Info.DT.GEC-1]=$B151,IF(DT_GEC1[GEC-1]=D$9,DT_GEC1[Software component], ""),""))</f>
        <v/>
      </c>
      <c r="E151" s="303" t="str" cm="1">
        <f t="array" ref="E151">_xlfn.TEXTJOIN(", "&amp;CHAR(10), TRUE, IF(DT_GEC1[E.Info.DT.GEC-1]=$B151,IF(DT_GEC1[GEC-1]=E$9,DT_GEC1[Software component], ""),""))</f>
        <v/>
      </c>
      <c r="F151" s="311" t="str" cm="1">
        <f t="array" ref="F151">_xlfn.TEXTJOIN(", "&amp;CHAR(10), TRUE, IF(DT_GEC1[E.Info.DT.GEC-1]=$B151,IF(DT_GEC1[GEC-1]=F$9,DT_GEC1[Software component], ""),""))</f>
        <v/>
      </c>
      <c r="G151" s="392"/>
    </row>
    <row r="152" spans="1:7" x14ac:dyDescent="0.3">
      <c r="A152" s="491"/>
      <c r="B152" s="270" t="str">
        <f>"DT."&amp;$A149&amp;".DN-"&amp;3</f>
        <v>DT.GEC-1.DN-3</v>
      </c>
      <c r="C152" s="274" t="str" cm="1">
        <f t="array" ref="C152">_xlfn.TEXTJOIN(", "&amp;CHAR(10), TRUE, IF(DT_GEC1[E.Info.DT.GEC-1]=B152, DT_GEC1[Software component], ""))</f>
        <v/>
      </c>
      <c r="D152" s="303" t="str" cm="1">
        <f t="array" ref="D152">_xlfn.TEXTJOIN(", "&amp;CHAR(10), TRUE, IF(DT_GEC1[E.Info.DT.GEC-1]=$B152,IF(DT_GEC1[GEC-1]=D$9,DT_GEC1[Software component], ""),""))</f>
        <v/>
      </c>
      <c r="E152" s="303" t="str" cm="1">
        <f t="array" ref="E152">_xlfn.TEXTJOIN(", "&amp;CHAR(10), TRUE, IF(DT_GEC1[E.Info.DT.GEC-1]=$B152,IF(DT_GEC1[GEC-1]=E$9,DT_GEC1[Software component], ""),""))</f>
        <v/>
      </c>
      <c r="F152" s="311" t="str" cm="1">
        <f t="array" ref="F152">_xlfn.TEXTJOIN(", "&amp;CHAR(10), TRUE, IF(DT_GEC1[E.Info.DT.GEC-1]=$B152,IF(DT_GEC1[GEC-1]=F$9,DT_GEC1[Software component], ""),""))</f>
        <v/>
      </c>
      <c r="G152" s="392"/>
    </row>
    <row r="153" spans="1:7" x14ac:dyDescent="0.3">
      <c r="A153" s="491"/>
      <c r="B153" s="270" t="str">
        <f>"DT."&amp;$A149&amp;".DN-"&amp;4</f>
        <v>DT.GEC-1.DN-4</v>
      </c>
      <c r="C153" s="274" t="str" cm="1">
        <f t="array" ref="C153">_xlfn.TEXTJOIN(", "&amp;CHAR(10), TRUE, IF(DT_GEC1[E.Info.DT.GEC-1]=B153, DT_GEC1[Software component], ""))</f>
        <v/>
      </c>
      <c r="D153" s="303" t="str" cm="1">
        <f t="array" ref="D153">_xlfn.TEXTJOIN(", "&amp;CHAR(10), TRUE, IF(DT_GEC1[E.Info.DT.GEC-1]=$B153,IF(DT_GEC1[GEC-1]=D$9,DT_GEC1[Software component], ""),""))</f>
        <v/>
      </c>
      <c r="E153" s="303" t="str" cm="1">
        <f t="array" ref="E153">_xlfn.TEXTJOIN(", "&amp;CHAR(10), TRUE, IF(DT_GEC1[E.Info.DT.GEC-1]=$B153,IF(DT_GEC1[GEC-1]=E$9,DT_GEC1[Software component], ""),""))</f>
        <v/>
      </c>
      <c r="F153" s="311" t="str" cm="1">
        <f t="array" ref="F153">_xlfn.TEXTJOIN(", "&amp;CHAR(10), TRUE, IF(DT_GEC1[E.Info.DT.GEC-1]=$B153,IF(DT_GEC1[GEC-1]=F$9,DT_GEC1[Software component], ""),""))</f>
        <v/>
      </c>
      <c r="G153" s="392"/>
    </row>
    <row r="154" spans="1:7" x14ac:dyDescent="0.3">
      <c r="A154" s="492"/>
      <c r="B154" s="271" t="str">
        <f>"DT."&amp;$A149&amp;".DN-"&amp;5</f>
        <v>DT.GEC-1.DN-5</v>
      </c>
      <c r="C154" s="275" t="str" cm="1">
        <f t="array" ref="C154">_xlfn.TEXTJOIN(", "&amp;CHAR(10), TRUE, IF(DT_GEC1[E.Info.DT.GEC-1]=B154, DT_GEC1[Software component], ""))</f>
        <v/>
      </c>
      <c r="D154" s="336" t="str" cm="1">
        <f t="array" ref="D154">_xlfn.TEXTJOIN(", "&amp;CHAR(10), TRUE, IF(DT_GEC1[E.Info.DT.GEC-1]=$B154,IF(DT_GEC1[GEC-1]=D$9,DT_GEC1[Software component], ""),""))</f>
        <v/>
      </c>
      <c r="E154" s="302" t="str" cm="1">
        <f t="array" ref="E154">_xlfn.TEXTJOIN(", "&amp;CHAR(10), TRUE, IF(DT_GEC1[E.Info.DT.GEC-1]=$B154,IF(DT_GEC1[GEC-1]=E$9,DT_GEC1[Software component], ""),""))</f>
        <v/>
      </c>
      <c r="F154" s="302" t="str" cm="1">
        <f t="array" ref="F154">_xlfn.TEXTJOIN(", "&amp;CHAR(10), TRUE, IF(DT_GEC1[E.Info.DT.GEC-1]=$B154,IF(DT_GEC1[GEC-1]=F$9,DT_GEC1[Software component], ""),""))</f>
        <v/>
      </c>
      <c r="G154" s="392"/>
    </row>
    <row r="155" spans="1:7" x14ac:dyDescent="0.3">
      <c r="A155" s="481" t="s">
        <v>107</v>
      </c>
      <c r="B155" s="470" t="s">
        <v>268</v>
      </c>
      <c r="C155" s="471"/>
      <c r="D155" s="471"/>
      <c r="E155" s="471"/>
      <c r="F155" s="471"/>
      <c r="G155" s="391"/>
    </row>
    <row r="156" spans="1:7" x14ac:dyDescent="0.3">
      <c r="A156" s="481"/>
      <c r="B156" s="269" t="str">
        <f>"DT."&amp;$A155&amp;".DN-"&amp;1</f>
        <v>DT.GEC-2.DN-1</v>
      </c>
      <c r="C156" s="273" t="str" cm="1">
        <f t="array" ref="C156">_xlfn.TEXTJOIN(", "&amp;CHAR(10), TRUE, IF(DT_GEC2_8[E.Info.DT.GEC-2]=B156, DT_GEC2_8[Equipment Capability], ""))</f>
        <v/>
      </c>
      <c r="D156" s="298" t="str" cm="1">
        <f t="array" ref="D156">_xlfn.TEXTJOIN(", "&amp;CHAR(10), TRUE, IF(DT_GEC2_8[E.Info.DT.GEC-2]=$B156,IF(DT_GEC2_8[GEC-2]=D$9,DT_GEC2_8[Equipment Capability], ""),""))</f>
        <v/>
      </c>
      <c r="E156" s="298" t="str" cm="1">
        <f t="array" ref="E156">_xlfn.TEXTJOIN(", "&amp;CHAR(10), TRUE, IF(DT_GEC2_8[E.Info.DT.GEC-2]=$B156,IF(DT_GEC2_8[GEC-2]=E$9,DT_GEC2_8[Equipment Capability], ""),""))</f>
        <v/>
      </c>
      <c r="F156" s="309" t="str" cm="1">
        <f t="array" ref="F156">_xlfn.TEXTJOIN(", "&amp;CHAR(10), TRUE, IF(DT_GEC2_8[E.Info.DT.GEC-2]=$B156,IF(DT_GEC2_8[GEC-2]=F$9,DT_GEC2_8[Equipment Capability], ""),""))</f>
        <v/>
      </c>
      <c r="G156" s="392"/>
    </row>
    <row r="157" spans="1:7" x14ac:dyDescent="0.3">
      <c r="A157" s="481"/>
      <c r="B157" s="270" t="str">
        <f>"DT."&amp;$A155&amp;".DN-"&amp;2</f>
        <v>DT.GEC-2.DN-2</v>
      </c>
      <c r="C157" s="274" t="str" cm="1">
        <f t="array" ref="C157">_xlfn.TEXTJOIN(", "&amp;CHAR(10), TRUE, IF(DT_GEC2_8[E.Info.DT.GEC-2]=B157, DT_GEC2_8[Equipment Capability], ""))</f>
        <v/>
      </c>
      <c r="D157" s="303" t="str" cm="1">
        <f t="array" ref="D157">_xlfn.TEXTJOIN(", "&amp;CHAR(10), TRUE, IF(DT_GEC2_8[E.Info.DT.GEC-2]=$B157,IF(DT_GEC2_8[GEC-2]=D$9,DT_GEC2_8[Equipment Capability], ""),""))</f>
        <v/>
      </c>
      <c r="E157" s="303" t="str" cm="1">
        <f t="array" ref="E157">_xlfn.TEXTJOIN(", "&amp;CHAR(10), TRUE, IF(DT_GEC2_8[E.Info.DT.GEC-2]=$B157,IF(DT_GEC2_8[GEC-2]=E$9,DT_GEC2_8[Equipment Capability], ""),""))</f>
        <v/>
      </c>
      <c r="F157" s="311" t="str" cm="1">
        <f t="array" ref="F157">_xlfn.TEXTJOIN(", "&amp;CHAR(10), TRUE, IF(DT_GEC2_8[E.Info.DT.GEC-2]=$B157,IF(DT_GEC2_8[GEC-2]=F$9,DT_GEC2_8[Equipment Capability], ""),""))</f>
        <v/>
      </c>
      <c r="G157" s="392"/>
    </row>
    <row r="158" spans="1:7" x14ac:dyDescent="0.3">
      <c r="A158" s="481"/>
      <c r="B158" s="271" t="str">
        <f>"DT."&amp;$A155&amp;".DN-"&amp;3</f>
        <v>DT.GEC-2.DN-3</v>
      </c>
      <c r="C158" s="275" t="str" cm="1">
        <f t="array" ref="C158">_xlfn.TEXTJOIN(", "&amp;CHAR(10), TRUE, IF(DT_GEC2_8[E.Info.DT.GEC-2]=B158, DT_GEC2_8[Equipment Capability], ""))</f>
        <v/>
      </c>
      <c r="D158" s="302" t="str" cm="1">
        <f t="array" ref="D158">_xlfn.TEXTJOIN(", "&amp;CHAR(10), TRUE, IF(DT_GEC2_8[E.Info.DT.GEC-2]=$B158,IF(DT_GEC2_8[GEC-2]=D$9,DT_GEC2_8[Equipment Capability], ""),""))</f>
        <v/>
      </c>
      <c r="E158" s="302" t="str" cm="1">
        <f t="array" ref="E158">_xlfn.TEXTJOIN(", "&amp;CHAR(10), TRUE, IF(DT_GEC2_8[E.Info.DT.GEC-2]=$B158,IF(DT_GEC2_8[GEC-2]=E$9,DT_GEC2_8[Equipment Capability], ""),""))</f>
        <v/>
      </c>
      <c r="F158" s="336" t="str" cm="1">
        <f t="array" ref="F158">_xlfn.TEXTJOIN(", "&amp;CHAR(10), TRUE, IF(DT_GEC2_8[E.Info.DT.GEC-2]=$B158,IF(DT_GEC2_8[GEC-2]=F$9,DT_GEC2_8[Equipment Capability], ""),""))</f>
        <v/>
      </c>
      <c r="G158" s="392"/>
    </row>
    <row r="159" spans="1:7" x14ac:dyDescent="0.3">
      <c r="A159" s="493" t="s">
        <v>110</v>
      </c>
      <c r="B159" s="389" t="s">
        <v>269</v>
      </c>
      <c r="C159" s="390"/>
      <c r="D159" s="390"/>
      <c r="E159" s="390"/>
      <c r="F159" s="390"/>
      <c r="G159" s="391"/>
    </row>
    <row r="160" spans="1:7" x14ac:dyDescent="0.3">
      <c r="A160" s="491"/>
      <c r="B160" s="269" t="str">
        <f>"DT."&amp;$A159&amp;".DN-"&amp;1</f>
        <v>DT.GEC-3.DN-1</v>
      </c>
      <c r="C160" s="273" t="str" cm="1">
        <f t="array" ref="C160">_xlfn.TEXTJOIN(", "&amp;CHAR(10), TRUE, IF(DT_GEC2_8[E.Info.DT.GEC-3]=B160, DT_GEC2_8[Equipment Capability], ""))</f>
        <v/>
      </c>
      <c r="D160" s="298" t="str" cm="1">
        <f t="array" ref="D160">_xlfn.TEXTJOIN(", "&amp;CHAR(10), TRUE, IF(DT_GEC2_8[E.Info.DT.GEC-3]=$B160,IF(DT_GEC2_8[GEC-3]=D$9,DT_GEC2_8[Equipment Capability], ""),""))</f>
        <v/>
      </c>
      <c r="E160" s="298" t="str" cm="1">
        <f t="array" ref="E160">_xlfn.TEXTJOIN(", "&amp;CHAR(10), TRUE, IF(DT_GEC2_8[E.Info.DT.GEC-3]=$B160,IF(DT_GEC2_8[GEC-3]=E$9,DT_GEC2_8[Equipment Capability], ""),""))</f>
        <v/>
      </c>
      <c r="F160" s="309" t="str" cm="1">
        <f t="array" ref="F160">_xlfn.TEXTJOIN(", "&amp;CHAR(10), TRUE, IF(DT_GEC2_8[E.Info.DT.GEC-3]=$B160,IF(DT_GEC2_8[GEC-3]=F$9,DT_GEC2_8[Equipment Capability], ""),""))</f>
        <v/>
      </c>
      <c r="G160" s="392"/>
    </row>
    <row r="161" spans="1:7" x14ac:dyDescent="0.3">
      <c r="A161" s="492"/>
      <c r="B161" s="271" t="str">
        <f>"DT."&amp;$A159&amp;".DN-"&amp;2</f>
        <v>DT.GEC-3.DN-2</v>
      </c>
      <c r="C161" s="275" t="str" cm="1">
        <f t="array" ref="C161">_xlfn.TEXTJOIN(", "&amp;CHAR(10), TRUE, IF(DT_GEC2_8[E.Info.DT.GEC-3]=B161, DT_GEC2_8[Equipment Capability], ""))</f>
        <v/>
      </c>
      <c r="D161" s="302" t="str" cm="1">
        <f t="array" ref="D161">_xlfn.TEXTJOIN(", "&amp;CHAR(10), TRUE, IF(DT_GEC2_8[E.Info.DT.GEC-3]=$B161,IF(DT_GEC2_8[GEC-3]=D$9,DT_GEC2_8[Equipment Capability], ""),""))</f>
        <v/>
      </c>
      <c r="E161" s="302" t="str" cm="1">
        <f t="array" ref="E161">_xlfn.TEXTJOIN(", "&amp;CHAR(10), TRUE, IF(DT_GEC2_8[E.Info.DT.GEC-3]=$B161,IF(DT_GEC2_8[GEC-3]=E$9,DT_GEC2_8[Equipment Capability], ""),""))</f>
        <v/>
      </c>
      <c r="F161" s="336" t="str" cm="1">
        <f t="array" ref="F161">_xlfn.TEXTJOIN(", "&amp;CHAR(10), TRUE, IF(DT_GEC2_8[E.Info.DT.GEC-3]=$B161,IF(DT_GEC2_8[GEC-3]=F$9,DT_GEC2_8[Equipment Capability], ""),""))</f>
        <v/>
      </c>
      <c r="G161" s="392"/>
    </row>
    <row r="162" spans="1:7" x14ac:dyDescent="0.3">
      <c r="A162" s="480" t="s">
        <v>276</v>
      </c>
      <c r="B162" s="470" t="s">
        <v>270</v>
      </c>
      <c r="C162" s="471"/>
      <c r="D162" s="471"/>
      <c r="E162" s="471"/>
      <c r="F162" s="471"/>
      <c r="G162" s="391"/>
    </row>
    <row r="163" spans="1:7" x14ac:dyDescent="0.3">
      <c r="A163" s="481"/>
      <c r="B163" s="269" t="str">
        <f>"DT."&amp;$A162&amp;".DN-"&amp;1</f>
        <v>DT.GEC-4.DN-1</v>
      </c>
      <c r="C163" s="273" t="str" cm="1">
        <f t="array" ref="C163">_xlfn.TEXTJOIN(", "&amp;CHAR(10), TRUE, IF(DT_GEC2_8[E.Info.DT.GEC-4]=B163, DT_GEC2_8[Equipment Capability], ""))</f>
        <v/>
      </c>
      <c r="D163" s="298" t="str" cm="1">
        <f t="array" ref="D163">_xlfn.TEXTJOIN(", "&amp;CHAR(10), TRUE, IF(DT_GEC2_8[E.Info.DT.GEC-4]=$B163,IF(DT_GEC2_8[GEC-4]=D$9,DT_GEC2_8[Equipment Capability], ""),""))</f>
        <v/>
      </c>
      <c r="E163" s="298" t="str" cm="1">
        <f t="array" ref="E163">_xlfn.TEXTJOIN(", "&amp;CHAR(10), TRUE, IF(DT_GEC2_8[E.Info.DT.GEC-4]=$B163,IF(DT_GEC2_8[GEC-4]=E$9,DT_GEC2_8[Equipment Capability], ""),""))</f>
        <v/>
      </c>
      <c r="F163" s="309" t="str" cm="1">
        <f t="array" ref="F163">_xlfn.TEXTJOIN(", "&amp;CHAR(10), TRUE, IF(DT_GEC2_8[E.Info.DT.GEC-4]=$B163,IF(DT_GEC2_8[GEC-4]=F$9,DT_GEC2_8[Equipment Capability], ""),""))</f>
        <v/>
      </c>
      <c r="G163" s="392"/>
    </row>
    <row r="164" spans="1:7" x14ac:dyDescent="0.3">
      <c r="A164" s="482"/>
      <c r="B164" s="271" t="str">
        <f>"DT."&amp;$A162&amp;".DN-"&amp;2</f>
        <v>DT.GEC-4.DN-2</v>
      </c>
      <c r="C164" s="275" t="str" cm="1">
        <f t="array" ref="C164">_xlfn.TEXTJOIN(", "&amp;CHAR(10), TRUE, IF(DT_GEC2_8[E.Info.DT.GEC-4]=B164, DT_GEC2_8[Equipment Capability], ""))</f>
        <v/>
      </c>
      <c r="D164" s="302" t="str" cm="1">
        <f t="array" ref="D164">_xlfn.TEXTJOIN(", "&amp;CHAR(10), TRUE, IF(DT_GEC2_8[E.Info.DT.GEC-4]=$B164,IF(DT_GEC2_8[GEC-4]=D$9,DT_GEC2_8[Equipment Capability], ""),""))</f>
        <v/>
      </c>
      <c r="E164" s="302" t="str" cm="1">
        <f t="array" ref="E164">_xlfn.TEXTJOIN(", "&amp;CHAR(10), TRUE, IF(DT_GEC2_8[E.Info.DT.GEC-4]=$B164,IF(DT_GEC2_8[GEC-4]=E$9,DT_GEC2_8[Equipment Capability], ""),""))</f>
        <v/>
      </c>
      <c r="F164" s="336" t="str" cm="1">
        <f t="array" ref="F164">_xlfn.TEXTJOIN(", "&amp;CHAR(10), TRUE, IF(DT_GEC2_8[E.Info.DT.GEC-4]=$B164,IF(DT_GEC2_8[GEC-4]=F$9,DT_GEC2_8[Equipment Capability], ""),""))</f>
        <v/>
      </c>
      <c r="G164" s="392"/>
    </row>
    <row r="165" spans="1:7" x14ac:dyDescent="0.3">
      <c r="A165" s="493" t="s">
        <v>113</v>
      </c>
      <c r="B165" s="389" t="s">
        <v>271</v>
      </c>
      <c r="C165" s="390"/>
      <c r="D165" s="390"/>
      <c r="E165" s="390"/>
      <c r="F165" s="390"/>
      <c r="G165" s="391"/>
    </row>
    <row r="166" spans="1:7" x14ac:dyDescent="0.3">
      <c r="A166" s="492"/>
      <c r="B166" s="271" t="str">
        <f>"DT."&amp;$A165&amp;".DN-"&amp;1</f>
        <v>DT.GEC-5.DN-1</v>
      </c>
      <c r="C166" s="275" t="str" cm="1">
        <f t="array" ref="C166">_xlfn.TEXTJOIN(", "&amp;CHAR(10), TRUE, IF(DT_GEC2_8[E.Info.DT.GEC-5]=B166, DT_GEC2_8[Equipment Capability], ""))</f>
        <v/>
      </c>
      <c r="D166" s="302" t="str" cm="1">
        <f t="array" ref="D166">_xlfn.TEXTJOIN(", "&amp;CHAR(10), TRUE, IF(DT_GEC2_8[E.Info.DT.GEC-5]=$B166,IF(DT_GEC2_8[GEC-5]=D$9,DT_GEC2_8[Equipment Capability], ""),""))</f>
        <v/>
      </c>
      <c r="E166" s="302" t="str" cm="1">
        <f t="array" ref="E166">_xlfn.TEXTJOIN(", "&amp;CHAR(10), TRUE, IF(DT_GEC2_8[E.Info.DT.GEC-5]=$B166,IF(DT_GEC2_8[GEC-5]=E$9,DT_GEC2_8[Equipment Capability], ""),""))</f>
        <v/>
      </c>
      <c r="F166" s="336" t="str" cm="1">
        <f t="array" ref="F166">_xlfn.TEXTJOIN(", "&amp;CHAR(10), TRUE, IF(DT_GEC2_8[E.Info.DT.GEC-5]=$B166,IF(DT_GEC2_8[GEC-5]=F$9,DT_GEC2_8[Equipment Capability], ""),""))</f>
        <v/>
      </c>
      <c r="G166" s="392"/>
    </row>
    <row r="167" spans="1:7" x14ac:dyDescent="0.3">
      <c r="A167" s="480" t="s">
        <v>116</v>
      </c>
      <c r="B167" s="470" t="s">
        <v>272</v>
      </c>
      <c r="C167" s="471"/>
      <c r="D167" s="471"/>
      <c r="E167" s="471"/>
      <c r="F167" s="471"/>
      <c r="G167" s="391"/>
    </row>
    <row r="168" spans="1:7" x14ac:dyDescent="0.3">
      <c r="A168" s="481"/>
      <c r="B168" s="269" t="str">
        <f>"DT."&amp;$A167&amp;".DN-"&amp;1</f>
        <v>DT.GEC-6.DN-1</v>
      </c>
      <c r="C168" s="273" t="str" cm="1">
        <f t="array" ref="C168">_xlfn.TEXTJOIN(", "&amp;CHAR(10), TRUE, IF(DT_GEC2_8[E.Info.DT.GEC-6]=B168, DT_GEC2_8[Equipment Capability], ""))</f>
        <v/>
      </c>
      <c r="D168" s="298" t="str" cm="1">
        <f t="array" ref="D168">_xlfn.TEXTJOIN(", "&amp;CHAR(10), TRUE, IF(DT_GEC2_8[E.Info.DT.GEC-6]=$B168,IF(DT_GEC2_8[GEC-6]=D$9,DT_GEC2_8[Equipment Capability], ""),""))</f>
        <v/>
      </c>
      <c r="E168" s="298" t="str" cm="1">
        <f t="array" ref="E168">_xlfn.TEXTJOIN(", "&amp;CHAR(10), TRUE, IF(DT_GEC2_8[E.Info.DT.GEC-6]=$B168,IF(DT_GEC2_8[GEC-6]=E$9,DT_GEC2_8[Equipment Capability], ""),""))</f>
        <v/>
      </c>
      <c r="F168" s="309" t="str" cm="1">
        <f t="array" ref="F168">_xlfn.TEXTJOIN(", "&amp;CHAR(10), TRUE, IF(DT_GEC2_8[E.Info.DT.GEC-6]=$B168,IF(DT_GEC2_8[GEC-6]=F$9,DT_GEC2_8[Equipment Capability], ""),""))</f>
        <v/>
      </c>
      <c r="G168" s="392"/>
    </row>
    <row r="169" spans="1:7" x14ac:dyDescent="0.3">
      <c r="A169" s="482"/>
      <c r="B169" s="271" t="str">
        <f>"DT."&amp;$A167&amp;".DN-"&amp;2</f>
        <v>DT.GEC-6.DN-2</v>
      </c>
      <c r="C169" s="275" t="str" cm="1">
        <f t="array" ref="C169">_xlfn.TEXTJOIN(", "&amp;CHAR(10), TRUE, IF(DT_GEC2_8[E.Info.DT.GEC-6]=B169, DT_GEC2_8[Equipment Capability], ""))</f>
        <v/>
      </c>
      <c r="D169" s="302" t="str" cm="1">
        <f t="array" ref="D169">_xlfn.TEXTJOIN(", "&amp;CHAR(10), TRUE, IF(DT_GEC2_8[E.Info.DT.GEC-6]=$B169,IF(DT_GEC2_8[GEC-6]=D$9,DT_GEC2_8[Equipment Capability], ""),""))</f>
        <v/>
      </c>
      <c r="E169" s="302" t="str" cm="1">
        <f t="array" ref="E169">_xlfn.TEXTJOIN(", "&amp;CHAR(10), TRUE, IF(DT_GEC2_8[E.Info.DT.GEC-6]=$B169,IF(DT_GEC2_8[GEC-6]=E$9,DT_GEC2_8[Equipment Capability], ""),""))</f>
        <v/>
      </c>
      <c r="F169" s="336" t="str" cm="1">
        <f t="array" ref="F169">_xlfn.TEXTJOIN(", "&amp;CHAR(10), TRUE, IF(DT_GEC2_8[E.Info.DT.GEC-6]=$B169,IF(DT_GEC2_8[GEC-6]=F$9,DT_GEC2_8[Equipment Capability], ""),""))</f>
        <v/>
      </c>
      <c r="G169" s="392"/>
    </row>
    <row r="170" spans="1:7" x14ac:dyDescent="0.3">
      <c r="A170" s="483" t="s">
        <v>130</v>
      </c>
      <c r="B170" s="472" t="s">
        <v>273</v>
      </c>
      <c r="C170" s="473"/>
      <c r="D170" s="473"/>
      <c r="E170" s="473"/>
      <c r="F170" s="473"/>
      <c r="G170" s="391"/>
    </row>
    <row r="171" spans="1:7" x14ac:dyDescent="0.3">
      <c r="A171" s="484"/>
      <c r="B171" s="269" t="str">
        <f>"DT."&amp;$A170&amp;".DN-"&amp;1</f>
        <v>DT.GEC-7.DN-1</v>
      </c>
      <c r="C171" s="273" t="str" cm="1">
        <f t="array" ref="C171">_xlfn.TEXTJOIN(", "&amp;CHAR(10), TRUE, IF(DT_GEC2_8[E.Info.DT.GEC-7]=B171, DT_GEC2_8[Equipment Capability], ""))</f>
        <v/>
      </c>
      <c r="D171" s="298" t="str" cm="1">
        <f t="array" ref="D171">_xlfn.TEXTJOIN(", "&amp;CHAR(10), TRUE, IF(DT_GEC2_8[E.Info.DT.GEC-7]=$B171,IF(DT_GEC2_8[GEC-7]=D$9,DT_GEC2_8[Equipment Capability], ""),""))</f>
        <v/>
      </c>
      <c r="E171" s="298" t="str" cm="1">
        <f t="array" ref="E171">_xlfn.TEXTJOIN(", "&amp;CHAR(10), TRUE, IF(DT_GEC2_8[E.Info.DT.GEC-7]=$B171,IF(DT_GEC2_8[GEC-7]=E$9,DT_GEC2_8[Equipment Capability], ""),""))</f>
        <v/>
      </c>
      <c r="F171" s="309" t="str" cm="1">
        <f t="array" ref="F171">_xlfn.TEXTJOIN(", "&amp;CHAR(10), TRUE, IF(DT_GEC2_8[E.Info.DT.GEC-7]=$B171,IF(DT_GEC2_8[GEC-7]=F$9,DT_GEC2_8[Equipment Capability], ""),""))</f>
        <v/>
      </c>
      <c r="G171" s="407" t="s">
        <v>321</v>
      </c>
    </row>
    <row r="172" spans="1:7" x14ac:dyDescent="0.3">
      <c r="A172" s="485"/>
      <c r="B172" s="271" t="str">
        <f>"DT."&amp;$A170&amp;".DN-"&amp;2</f>
        <v>DT.GEC-7.DN-2</v>
      </c>
      <c r="C172" s="275" t="str" cm="1">
        <f t="array" ref="C172">_xlfn.TEXTJOIN(", "&amp;CHAR(10), TRUE, IF(DT_GEC2_8[E.Info.DT.GEC-7]=B172, DT_GEC2_8[Equipment Capability], ""))</f>
        <v/>
      </c>
      <c r="D172" s="302" t="str" cm="1">
        <f t="array" ref="D172">_xlfn.TEXTJOIN(", "&amp;CHAR(10), TRUE, IF(DT_GEC2_8[E.Info.DT.GEC-7]=$B172,IF(DT_GEC2_8[GEC-7]=D$9,DT_GEC2_8[Equipment Capability], ""),""))</f>
        <v/>
      </c>
      <c r="E172" s="302" t="str" cm="1">
        <f t="array" ref="E172">_xlfn.TEXTJOIN(", "&amp;CHAR(10), TRUE, IF(DT_GEC2_8[E.Info.DT.GEC-7]=$B172,IF(DT_GEC2_8[GEC-7]=E$9,DT_GEC2_8[Equipment Capability], ""),""))</f>
        <v/>
      </c>
      <c r="F172" s="336" t="str" cm="1">
        <f t="array" ref="F172">_xlfn.TEXTJOIN(", "&amp;CHAR(10), TRUE, IF(DT_GEC2_8[E.Info.DT.GEC-7]=$B172,IF(DT_GEC2_8[GEC-7]=F$9,DT_GEC2_8[Equipment Capability], ""),""))</f>
        <v/>
      </c>
      <c r="G172" s="407" t="s">
        <v>321</v>
      </c>
    </row>
    <row r="173" spans="1:7" x14ac:dyDescent="0.3">
      <c r="A173" s="486" t="s">
        <v>133</v>
      </c>
      <c r="B173" s="474" t="s">
        <v>274</v>
      </c>
      <c r="C173" s="475"/>
      <c r="D173" s="475"/>
      <c r="E173" s="475"/>
      <c r="F173" s="475"/>
      <c r="G173" s="391"/>
    </row>
    <row r="174" spans="1:7" x14ac:dyDescent="0.3">
      <c r="A174" s="487"/>
      <c r="B174" s="269" t="str">
        <f>"DT."&amp;$A173&amp;".DN-"&amp;1</f>
        <v>DT.GEC-8.DN-1</v>
      </c>
      <c r="C174" s="273" t="str" cm="1">
        <f t="array" ref="C174">_xlfn.TEXTJOIN(", "&amp;CHAR(10), TRUE, IF(DT_GEC2_8[E.Info.DT.GEC-8]=B174, DT_GEC2_8[Equipment Capability], ""))</f>
        <v/>
      </c>
      <c r="D174" s="309" t="str" cm="1">
        <f t="array" ref="D174">_xlfn.TEXTJOIN(", "&amp;CHAR(10), TRUE, IF(DT_GEC2_8[E.Info.DT.GEC-8]=$B174,IF(DT_GEC2_8[GEC-8]=D$9,DT_GEC2_8[Equipment Capability], ""),""))</f>
        <v/>
      </c>
      <c r="E174" s="298" t="str" cm="1">
        <f t="array" ref="E174">_xlfn.TEXTJOIN(", "&amp;CHAR(10), TRUE, IF(DT_GEC2_8[E.Info.DT.GEC-8]=$B174,IF(DT_GEC2_8[GEC-8]=E$9,DT_GEC2_8[Equipment Capability], ""),""))</f>
        <v/>
      </c>
      <c r="F174" s="298" t="str" cm="1">
        <f t="array" ref="F174">_xlfn.TEXTJOIN(", "&amp;CHAR(10), TRUE, IF(DT_GEC2_8[E.Info.DT.GEC-8]=$B174,IF(DT_GEC2_8[GEC-8]=F$9,DT_GEC2_8[Equipment Capability], ""),""))</f>
        <v/>
      </c>
      <c r="G174" s="407" t="s">
        <v>322</v>
      </c>
    </row>
    <row r="175" spans="1:7" ht="17.25" thickBot="1" x14ac:dyDescent="0.35">
      <c r="A175" s="488"/>
      <c r="B175" s="271" t="str">
        <f>"DT."&amp;$A173&amp;".DN-"&amp;2</f>
        <v>DT.GEC-8.DN-2</v>
      </c>
      <c r="C175" s="275" t="str" cm="1">
        <f t="array" ref="C175">_xlfn.TEXTJOIN(", "&amp;CHAR(10), TRUE, IF(DT_GEC2_8[E.Info.DT.GEC-8]=B175, DT_GEC2_8[Equipment Capability], ""))</f>
        <v/>
      </c>
      <c r="D175" s="302" t="str" cm="1">
        <f t="array" ref="D175">_xlfn.TEXTJOIN(", "&amp;CHAR(10), TRUE, IF(DT_GEC2_8[E.Info.DT.GEC-8]=$B175,IF(DT_GEC2_8[GEC-8]=D$9,DT_GEC2_8[Equipment Capability], ""),""))</f>
        <v/>
      </c>
      <c r="E175" s="302" t="str" cm="1">
        <f t="array" ref="E175">_xlfn.TEXTJOIN(", "&amp;CHAR(10), TRUE, IF(DT_GEC2_8[E.Info.DT.GEC-8]=$B175,IF(DT_GEC2_8[GEC-8]=E$9,DT_GEC2_8[Equipment Capability], ""),""))</f>
        <v/>
      </c>
      <c r="F175" s="336" t="str" cm="1">
        <f t="array" ref="F175">_xlfn.TEXTJOIN(", "&amp;CHAR(10), TRUE, IF(DT_GEC2_8[E.Info.DT.GEC-8]=$B175,IF(DT_GEC2_8[GEC-8]=F$9,DT_GEC2_8[Equipment Capability], ""),""))</f>
        <v/>
      </c>
      <c r="G175" s="407" t="s">
        <v>322</v>
      </c>
    </row>
    <row r="176" spans="1:7" ht="17.25" thickBot="1" x14ac:dyDescent="0.35">
      <c r="A176" s="266" t="s">
        <v>323</v>
      </c>
      <c r="B176" s="267"/>
      <c r="C176" s="268" t="s">
        <v>324</v>
      </c>
      <c r="D176" s="295" t="s">
        <v>230</v>
      </c>
      <c r="E176" s="296" t="s">
        <v>231</v>
      </c>
      <c r="F176" s="297" t="s">
        <v>232</v>
      </c>
      <c r="G176" s="383" t="s">
        <v>279</v>
      </c>
    </row>
    <row r="177" spans="1:7" x14ac:dyDescent="0.3">
      <c r="A177" s="489" t="s">
        <v>63</v>
      </c>
      <c r="B177" s="453" t="s">
        <v>275</v>
      </c>
      <c r="C177" s="454"/>
      <c r="D177" s="454"/>
      <c r="E177" s="454"/>
      <c r="F177" s="454"/>
      <c r="G177" s="391"/>
    </row>
    <row r="178" spans="1:7" x14ac:dyDescent="0.3">
      <c r="A178" s="489"/>
      <c r="B178" s="269" t="str">
        <f>"DT."&amp;$A177&amp;".DN-"&amp;1</f>
        <v>DT.CRY-1.DN-1</v>
      </c>
      <c r="C178" s="273" t="str" cm="1">
        <f t="array" ref="C178">_xlfn.TEXTJOIN(", "&amp;CHAR(10), TRUE, IF(DT_CRY[E.Info.DT.CRY-1]=B178, DT_CRY[Cryptopraphy], ""))</f>
        <v/>
      </c>
      <c r="D178" s="384" t="str" cm="1">
        <f t="array" ref="D178">_xlfn.TEXTJOIN(", "&amp;CHAR(10), TRUE, IF(DT_CRY[E.Info.DT.CRY-1]=$B178,IF(DT_CRY[CRY-1]=D$9,DT_CRY[Cryptopraphy], ""),""))</f>
        <v/>
      </c>
      <c r="E178" s="384" t="str" cm="1">
        <f t="array" ref="E178">_xlfn.TEXTJOIN(", "&amp;CHAR(10), TRUE, IF(DT_CRY[E.Info.DT.CRY-1]=$B178,IF(DT_CRY[CRY-1]=E$9,DT_CRY[Cryptopraphy], ""),""))</f>
        <v/>
      </c>
      <c r="F178" s="388" t="str" cm="1">
        <f t="array" ref="F178">_xlfn.TEXTJOIN(", "&amp;CHAR(10), TRUE, IF(DT_CRY[E.Info.DT.CRY-1]=$B178,IF(DT_CRY[CRY-1]=F$9,DT_CRY[Cryptopraphy], ""),""))</f>
        <v/>
      </c>
      <c r="G178" s="392"/>
    </row>
    <row r="179" spans="1:7" ht="17.25" thickBot="1" x14ac:dyDescent="0.35">
      <c r="A179" s="490"/>
      <c r="B179" s="431" t="str">
        <f>"DT."&amp;$A177&amp;".DN-"&amp;2</f>
        <v>DT.CRY-1.DN-2</v>
      </c>
      <c r="C179" s="432" t="str" cm="1">
        <f t="array" ref="C179">_xlfn.TEXTJOIN(", "&amp;CHAR(10), TRUE, IF(DT_CRY[E.Info.DT.CRY-1]=B179, DT_CRY[Cryptopraphy], ""))</f>
        <v/>
      </c>
      <c r="D179" s="433" t="str" cm="1">
        <f t="array" ref="D179">_xlfn.TEXTJOIN(", "&amp;CHAR(10), TRUE, IF(DT_CRY[E.Info.DT.CRY-1]=$B179,IF(DT_CRY[CRY-1]=D$9,DT_CRY[Cryptopraphy], ""),""))</f>
        <v/>
      </c>
      <c r="E179" s="433" t="str" cm="1">
        <f t="array" ref="E179">_xlfn.TEXTJOIN(", "&amp;CHAR(10), TRUE, IF(DT_CRY[E.Info.DT.CRY-1]=$B179,IF(DT_CRY[CRY-1]=E$9,DT_CRY[Cryptopraphy], ""),""))</f>
        <v/>
      </c>
      <c r="F179" s="434" t="str" cm="1">
        <f t="array" ref="F179">_xlfn.TEXTJOIN(", "&amp;CHAR(10), TRUE, IF(DT_CRY[E.Info.DT.CRY-1]=$B179,IF(DT_CRY[CRY-1]=F$9,DT_CRY[Cryptopraphy], ""),""))</f>
        <v/>
      </c>
      <c r="G179" s="435"/>
    </row>
  </sheetData>
  <sheetProtection algorithmName="SHA-512" hashValue="oMV700STzoATvUVOAs7cMX2et72b89IJqzrqROY/Yq3BwCMmJsWBGH0c5eSHrY3OzerV2AW276DCEkdc1c/MCQ==" saltValue="guzXfPmGJ8VL2Rg3/68AxA==" spinCount="100000" sheet="1" objects="1" scenarios="1" formatColumns="0" formatRows="0"/>
  <mergeCells count="49">
    <mergeCell ref="A47:A49"/>
    <mergeCell ref="A45:A46"/>
    <mergeCell ref="A50:A51"/>
    <mergeCell ref="A52:A54"/>
    <mergeCell ref="A55:A58"/>
    <mergeCell ref="A66:A71"/>
    <mergeCell ref="A72:A73"/>
    <mergeCell ref="A74:A79"/>
    <mergeCell ref="A81:A83"/>
    <mergeCell ref="A10:A14"/>
    <mergeCell ref="A15:A16"/>
    <mergeCell ref="A17:A19"/>
    <mergeCell ref="A20:A23"/>
    <mergeCell ref="A24:A26"/>
    <mergeCell ref="A59:A62"/>
    <mergeCell ref="A63:A64"/>
    <mergeCell ref="A27:A30"/>
    <mergeCell ref="A32:A35"/>
    <mergeCell ref="A36:A40"/>
    <mergeCell ref="A41:A42"/>
    <mergeCell ref="A43:A44"/>
    <mergeCell ref="A84:A85"/>
    <mergeCell ref="A86:A87"/>
    <mergeCell ref="A89:A92"/>
    <mergeCell ref="A93:A95"/>
    <mergeCell ref="A96:A98"/>
    <mergeCell ref="A99:A102"/>
    <mergeCell ref="A104:A107"/>
    <mergeCell ref="A109:A111"/>
    <mergeCell ref="A113:A115"/>
    <mergeCell ref="A117:A119"/>
    <mergeCell ref="A138:A140"/>
    <mergeCell ref="A141:A143"/>
    <mergeCell ref="A144:A147"/>
    <mergeCell ref="A135:A136"/>
    <mergeCell ref="A120:A122"/>
    <mergeCell ref="A123:A124"/>
    <mergeCell ref="A125:A127"/>
    <mergeCell ref="A129:A130"/>
    <mergeCell ref="A132:A134"/>
    <mergeCell ref="A167:A169"/>
    <mergeCell ref="A170:A172"/>
    <mergeCell ref="A173:A175"/>
    <mergeCell ref="A177:A179"/>
    <mergeCell ref="A149:A154"/>
    <mergeCell ref="A155:A158"/>
    <mergeCell ref="A159:A161"/>
    <mergeCell ref="A162:A164"/>
    <mergeCell ref="A165:A166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A0BC5C-4C01-4BB4-BECE-1005E29B1D05}">
  <sheetPr>
    <tabColor theme="2"/>
  </sheetPr>
  <dimension ref="A1:CO50"/>
  <sheetViews>
    <sheetView zoomScaleNormal="100" workbookViewId="0"/>
  </sheetViews>
  <sheetFormatPr defaultColWidth="16" defaultRowHeight="16.5" x14ac:dyDescent="0.3"/>
  <cols>
    <col min="1" max="3" width="20.625" style="18" customWidth="1"/>
    <col min="4" max="5" width="20.625" style="17" customWidth="1"/>
    <col min="6" max="6" width="26.625" style="19" customWidth="1"/>
    <col min="7" max="8" width="20.625" style="17" customWidth="1"/>
    <col min="9" max="9" width="26.625" style="19" customWidth="1"/>
    <col min="10" max="11" width="20.625" style="17" customWidth="1"/>
    <col min="12" max="12" width="26.625" style="19" customWidth="1"/>
    <col min="13" max="14" width="20.625" style="17" customWidth="1"/>
    <col min="15" max="15" width="26.625" style="19" customWidth="1"/>
    <col min="16" max="17" width="20.625" style="17" customWidth="1"/>
    <col min="18" max="18" width="26.625" style="19" customWidth="1"/>
    <col min="19" max="20" width="20.625" style="17" customWidth="1"/>
    <col min="21" max="21" width="26.625" style="19" customWidth="1"/>
    <col min="22" max="23" width="20.625" style="17" customWidth="1"/>
    <col min="24" max="24" width="26.625" style="17" customWidth="1"/>
    <col min="25" max="26" width="20.625" style="17" customWidth="1"/>
    <col min="27" max="27" width="20" style="17" bestFit="1" customWidth="1"/>
    <col min="28" max="29" width="20.625" style="17" customWidth="1"/>
    <col min="30" max="30" width="26.625" style="17" customWidth="1"/>
    <col min="31" max="32" width="20.625" style="17" customWidth="1"/>
    <col min="33" max="33" width="26.625" style="17" customWidth="1"/>
    <col min="34" max="35" width="20.625" style="17" customWidth="1"/>
    <col min="36" max="36" width="26.625" style="17" customWidth="1"/>
    <col min="37" max="38" width="20.625" style="17" customWidth="1"/>
    <col min="39" max="39" width="26.625" style="17" customWidth="1"/>
    <col min="40" max="41" width="20.625" style="17" customWidth="1"/>
    <col min="42" max="42" width="26.625" style="17" customWidth="1"/>
    <col min="43" max="44" width="20.625" style="17" customWidth="1"/>
    <col min="45" max="45" width="26.625" style="17" customWidth="1"/>
    <col min="46" max="47" width="20.625" style="17" customWidth="1"/>
    <col min="48" max="48" width="26.625" style="17" customWidth="1"/>
    <col min="49" max="50" width="20.625" style="17" customWidth="1"/>
    <col min="51" max="51" width="26.625" style="17" customWidth="1"/>
    <col min="52" max="53" width="20.625" style="17" customWidth="1"/>
    <col min="54" max="54" width="26.625" style="17" customWidth="1"/>
    <col min="55" max="56" width="20.625" style="17" customWidth="1"/>
    <col min="57" max="57" width="26.625" style="17" customWidth="1"/>
    <col min="58" max="59" width="20.625" style="17" customWidth="1"/>
    <col min="60" max="60" width="26.625" style="17" customWidth="1"/>
    <col min="61" max="62" width="20.625" style="17" customWidth="1"/>
    <col min="63" max="63" width="26.625" style="17" customWidth="1"/>
    <col min="64" max="65" width="20.625" style="17" customWidth="1"/>
    <col min="66" max="66" width="26.625" style="17" customWidth="1"/>
    <col min="67" max="68" width="20.625" style="17" customWidth="1"/>
    <col min="69" max="69" width="26.625" style="17" customWidth="1"/>
    <col min="70" max="71" width="20.625" style="17" customWidth="1"/>
    <col min="72" max="72" width="26.625" style="17" customWidth="1"/>
    <col min="73" max="74" width="20.625" style="17" customWidth="1"/>
    <col min="75" max="75" width="26.625" style="17" customWidth="1"/>
    <col min="76" max="77" width="20.625" style="17" customWidth="1"/>
    <col min="78" max="78" width="26.625" style="17" customWidth="1"/>
    <col min="79" max="80" width="20.625" style="17" customWidth="1"/>
    <col min="81" max="81" width="26.625" style="17" customWidth="1"/>
    <col min="82" max="83" width="20.625" style="17" customWidth="1"/>
    <col min="84" max="84" width="26.625" style="17" customWidth="1"/>
    <col min="85" max="86" width="20.625" style="17" customWidth="1"/>
    <col min="87" max="87" width="26.625" style="17" customWidth="1"/>
    <col min="88" max="89" width="20.625" style="17" customWidth="1"/>
    <col min="90" max="90" width="26.625" style="17" customWidth="1"/>
    <col min="91" max="92" width="20.625" style="17" customWidth="1"/>
    <col min="93" max="93" width="26.625" style="17" customWidth="1"/>
    <col min="94" max="16384" width="16" style="17"/>
  </cols>
  <sheetData>
    <row r="1" spans="1:93" s="13" customFormat="1" ht="17.25" x14ac:dyDescent="0.3">
      <c r="A1" s="85" t="s">
        <v>1</v>
      </c>
      <c r="B1" s="86" t="s">
        <v>119</v>
      </c>
      <c r="C1" s="87" t="s">
        <v>118</v>
      </c>
      <c r="D1" s="69" t="s">
        <v>2</v>
      </c>
      <c r="E1" s="70" t="s">
        <v>3</v>
      </c>
      <c r="F1" s="71" t="s">
        <v>4</v>
      </c>
      <c r="G1" s="81" t="s">
        <v>5</v>
      </c>
      <c r="H1" s="82" t="s">
        <v>6</v>
      </c>
      <c r="I1" s="83" t="s">
        <v>7</v>
      </c>
      <c r="J1" s="88" t="s">
        <v>75</v>
      </c>
      <c r="K1" s="65" t="s">
        <v>76</v>
      </c>
      <c r="L1" s="89" t="s">
        <v>77</v>
      </c>
      <c r="M1" s="82" t="s">
        <v>78</v>
      </c>
      <c r="N1" s="82" t="s">
        <v>79</v>
      </c>
      <c r="O1" s="90" t="s">
        <v>80</v>
      </c>
      <c r="P1" s="65" t="s">
        <v>81</v>
      </c>
      <c r="Q1" s="65" t="s">
        <v>82</v>
      </c>
      <c r="R1" s="89" t="s">
        <v>83</v>
      </c>
      <c r="S1" s="82" t="s">
        <v>84</v>
      </c>
      <c r="T1" s="82" t="s">
        <v>85</v>
      </c>
      <c r="U1" s="101" t="s">
        <v>86</v>
      </c>
      <c r="V1" s="109" t="s">
        <v>8</v>
      </c>
      <c r="W1" s="110" t="s">
        <v>9</v>
      </c>
      <c r="X1" s="167" t="s">
        <v>10</v>
      </c>
      <c r="Y1" s="163" t="s">
        <v>11</v>
      </c>
      <c r="Z1" s="111" t="s">
        <v>12</v>
      </c>
      <c r="AA1" s="164" t="s">
        <v>13</v>
      </c>
      <c r="AB1" s="158" t="s">
        <v>140</v>
      </c>
      <c r="AC1" s="110" t="s">
        <v>139</v>
      </c>
      <c r="AD1" s="166" t="s">
        <v>138</v>
      </c>
      <c r="AE1" s="163" t="s">
        <v>14</v>
      </c>
      <c r="AF1" s="111" t="s">
        <v>15</v>
      </c>
      <c r="AG1" s="164" t="s">
        <v>16</v>
      </c>
      <c r="AH1" s="158" t="s">
        <v>87</v>
      </c>
      <c r="AI1" s="110" t="s">
        <v>88</v>
      </c>
      <c r="AJ1" s="166" t="s">
        <v>89</v>
      </c>
      <c r="AK1" s="163" t="s">
        <v>90</v>
      </c>
      <c r="AL1" s="111" t="s">
        <v>91</v>
      </c>
      <c r="AM1" s="164" t="s">
        <v>92</v>
      </c>
      <c r="AN1" s="158" t="s">
        <v>17</v>
      </c>
      <c r="AO1" s="110" t="s">
        <v>18</v>
      </c>
      <c r="AP1" s="166" t="s">
        <v>19</v>
      </c>
      <c r="AQ1" s="163" t="s">
        <v>20</v>
      </c>
      <c r="AR1" s="111" t="s">
        <v>21</v>
      </c>
      <c r="AS1" s="164" t="s">
        <v>22</v>
      </c>
      <c r="AT1" s="158" t="s">
        <v>23</v>
      </c>
      <c r="AU1" s="110" t="s">
        <v>24</v>
      </c>
      <c r="AV1" s="166" t="s">
        <v>25</v>
      </c>
      <c r="AW1" s="163" t="s">
        <v>26</v>
      </c>
      <c r="AX1" s="111" t="s">
        <v>27</v>
      </c>
      <c r="AY1" s="164" t="s">
        <v>28</v>
      </c>
      <c r="AZ1" s="158" t="s">
        <v>29</v>
      </c>
      <c r="BA1" s="110" t="s">
        <v>30</v>
      </c>
      <c r="BB1" s="159" t="s">
        <v>31</v>
      </c>
      <c r="BC1" s="156" t="s">
        <v>32</v>
      </c>
      <c r="BD1" s="149" t="s">
        <v>33</v>
      </c>
      <c r="BE1" s="155" t="s">
        <v>34</v>
      </c>
      <c r="BF1" s="152" t="s">
        <v>35</v>
      </c>
      <c r="BG1" s="153" t="s">
        <v>36</v>
      </c>
      <c r="BH1" s="154" t="s">
        <v>37</v>
      </c>
      <c r="BI1" s="148" t="s">
        <v>38</v>
      </c>
      <c r="BJ1" s="149" t="s">
        <v>39</v>
      </c>
      <c r="BK1" s="150" t="s">
        <v>40</v>
      </c>
      <c r="BL1" s="137" t="s">
        <v>41</v>
      </c>
      <c r="BM1" s="138" t="s">
        <v>42</v>
      </c>
      <c r="BN1" s="139" t="s">
        <v>43</v>
      </c>
      <c r="BO1" s="141" t="s">
        <v>44</v>
      </c>
      <c r="BP1" s="142" t="s">
        <v>45</v>
      </c>
      <c r="BQ1" s="143" t="s">
        <v>46</v>
      </c>
      <c r="BR1" s="145" t="s">
        <v>47</v>
      </c>
      <c r="BS1" s="138" t="s">
        <v>48</v>
      </c>
      <c r="BT1" s="139" t="s">
        <v>49</v>
      </c>
      <c r="BU1" s="141" t="s">
        <v>50</v>
      </c>
      <c r="BV1" s="142" t="s">
        <v>51</v>
      </c>
      <c r="BW1" s="146" t="s">
        <v>52</v>
      </c>
      <c r="BX1" s="120" t="s">
        <v>156</v>
      </c>
      <c r="BY1" s="121" t="s">
        <v>155</v>
      </c>
      <c r="BZ1" s="135" t="s">
        <v>154</v>
      </c>
      <c r="CA1" s="116" t="s">
        <v>157</v>
      </c>
      <c r="CB1" s="117" t="s">
        <v>158</v>
      </c>
      <c r="CC1" s="136" t="s">
        <v>159</v>
      </c>
      <c r="CD1" s="132" t="s">
        <v>162</v>
      </c>
      <c r="CE1" s="125" t="s">
        <v>161</v>
      </c>
      <c r="CF1" s="133" t="s">
        <v>160</v>
      </c>
      <c r="CG1" s="439" t="s">
        <v>53</v>
      </c>
      <c r="CH1" s="441" t="s">
        <v>54</v>
      </c>
      <c r="CI1" s="442" t="s">
        <v>55</v>
      </c>
      <c r="CJ1" s="446" t="s">
        <v>56</v>
      </c>
      <c r="CK1" s="447" t="s">
        <v>57</v>
      </c>
      <c r="CL1" s="448" t="s">
        <v>58</v>
      </c>
      <c r="CM1" s="439" t="s">
        <v>59</v>
      </c>
      <c r="CN1" s="441" t="s">
        <v>60</v>
      </c>
      <c r="CO1" s="445" t="s">
        <v>61</v>
      </c>
    </row>
    <row r="2" spans="1:93" s="193" customFormat="1" ht="55.5" customHeight="1" thickBot="1" x14ac:dyDescent="0.4">
      <c r="A2" s="169" t="s">
        <v>180</v>
      </c>
      <c r="B2" s="170" t="s">
        <v>181</v>
      </c>
      <c r="C2" s="171" t="s">
        <v>182</v>
      </c>
      <c r="D2" s="172" t="s">
        <v>187</v>
      </c>
      <c r="E2" s="173" t="s">
        <v>183</v>
      </c>
      <c r="F2" s="174" t="s">
        <v>185</v>
      </c>
      <c r="G2" s="175" t="s">
        <v>187</v>
      </c>
      <c r="H2" s="176" t="s">
        <v>186</v>
      </c>
      <c r="I2" s="177" t="s">
        <v>185</v>
      </c>
      <c r="J2" s="172" t="s">
        <v>187</v>
      </c>
      <c r="K2" s="173" t="s">
        <v>183</v>
      </c>
      <c r="L2" s="174" t="s">
        <v>185</v>
      </c>
      <c r="M2" s="175" t="s">
        <v>187</v>
      </c>
      <c r="N2" s="176" t="s">
        <v>183</v>
      </c>
      <c r="O2" s="177" t="s">
        <v>184</v>
      </c>
      <c r="P2" s="172" t="s">
        <v>187</v>
      </c>
      <c r="Q2" s="173" t="s">
        <v>183</v>
      </c>
      <c r="R2" s="174" t="s">
        <v>185</v>
      </c>
      <c r="S2" s="175" t="s">
        <v>187</v>
      </c>
      <c r="T2" s="176" t="s">
        <v>183</v>
      </c>
      <c r="U2" s="178" t="s">
        <v>185</v>
      </c>
      <c r="V2" s="179" t="s">
        <v>187</v>
      </c>
      <c r="W2" s="180" t="s">
        <v>188</v>
      </c>
      <c r="X2" s="181" t="s">
        <v>179</v>
      </c>
      <c r="Y2" s="194" t="s">
        <v>187</v>
      </c>
      <c r="Z2" s="182" t="s">
        <v>188</v>
      </c>
      <c r="AA2" s="195" t="s">
        <v>179</v>
      </c>
      <c r="AB2" s="179" t="s">
        <v>187</v>
      </c>
      <c r="AC2" s="180" t="s">
        <v>186</v>
      </c>
      <c r="AD2" s="181" t="s">
        <v>179</v>
      </c>
      <c r="AE2" s="194" t="s">
        <v>187</v>
      </c>
      <c r="AF2" s="182" t="s">
        <v>186</v>
      </c>
      <c r="AG2" s="195" t="s">
        <v>179</v>
      </c>
      <c r="AH2" s="179" t="s">
        <v>187</v>
      </c>
      <c r="AI2" s="180" t="s">
        <v>186</v>
      </c>
      <c r="AJ2" s="181" t="s">
        <v>179</v>
      </c>
      <c r="AK2" s="194" t="s">
        <v>187</v>
      </c>
      <c r="AL2" s="182" t="s">
        <v>188</v>
      </c>
      <c r="AM2" s="195" t="s">
        <v>179</v>
      </c>
      <c r="AN2" s="179" t="s">
        <v>187</v>
      </c>
      <c r="AO2" s="180" t="s">
        <v>186</v>
      </c>
      <c r="AP2" s="181" t="s">
        <v>179</v>
      </c>
      <c r="AQ2" s="194" t="s">
        <v>187</v>
      </c>
      <c r="AR2" s="182" t="s">
        <v>183</v>
      </c>
      <c r="AS2" s="195" t="s">
        <v>179</v>
      </c>
      <c r="AT2" s="179" t="s">
        <v>187</v>
      </c>
      <c r="AU2" s="180" t="s">
        <v>186</v>
      </c>
      <c r="AV2" s="181" t="s">
        <v>179</v>
      </c>
      <c r="AW2" s="194" t="s">
        <v>187</v>
      </c>
      <c r="AX2" s="182" t="s">
        <v>186</v>
      </c>
      <c r="AY2" s="195" t="s">
        <v>179</v>
      </c>
      <c r="AZ2" s="179" t="s">
        <v>187</v>
      </c>
      <c r="BA2" s="180" t="s">
        <v>186</v>
      </c>
      <c r="BB2" s="181" t="s">
        <v>179</v>
      </c>
      <c r="BC2" s="196" t="s">
        <v>187</v>
      </c>
      <c r="BD2" s="183" t="s">
        <v>183</v>
      </c>
      <c r="BE2" s="197" t="s">
        <v>179</v>
      </c>
      <c r="BF2" s="198" t="s">
        <v>187</v>
      </c>
      <c r="BG2" s="184" t="s">
        <v>186</v>
      </c>
      <c r="BH2" s="199" t="s">
        <v>179</v>
      </c>
      <c r="BI2" s="196" t="s">
        <v>187</v>
      </c>
      <c r="BJ2" s="183" t="s">
        <v>186</v>
      </c>
      <c r="BK2" s="197" t="s">
        <v>179</v>
      </c>
      <c r="BL2" s="200" t="s">
        <v>187</v>
      </c>
      <c r="BM2" s="201" t="s">
        <v>188</v>
      </c>
      <c r="BN2" s="202" t="s">
        <v>179</v>
      </c>
      <c r="BO2" s="203" t="s">
        <v>187</v>
      </c>
      <c r="BP2" s="185" t="s">
        <v>188</v>
      </c>
      <c r="BQ2" s="204" t="s">
        <v>179</v>
      </c>
      <c r="BR2" s="200" t="s">
        <v>187</v>
      </c>
      <c r="BS2" s="201" t="s">
        <v>188</v>
      </c>
      <c r="BT2" s="202" t="s">
        <v>179</v>
      </c>
      <c r="BU2" s="203" t="s">
        <v>187</v>
      </c>
      <c r="BV2" s="185" t="s">
        <v>183</v>
      </c>
      <c r="BW2" s="204" t="s">
        <v>179</v>
      </c>
      <c r="BX2" s="186" t="s">
        <v>187</v>
      </c>
      <c r="BY2" s="187" t="s">
        <v>186</v>
      </c>
      <c r="BZ2" s="188" t="s">
        <v>179</v>
      </c>
      <c r="CA2" s="189" t="s">
        <v>187</v>
      </c>
      <c r="CB2" s="190" t="s">
        <v>183</v>
      </c>
      <c r="CC2" s="207" t="s">
        <v>179</v>
      </c>
      <c r="CD2" s="205" t="s">
        <v>187</v>
      </c>
      <c r="CE2" s="192" t="s">
        <v>186</v>
      </c>
      <c r="CF2" s="206" t="s">
        <v>179</v>
      </c>
      <c r="CG2" s="440" t="s">
        <v>187</v>
      </c>
      <c r="CH2" s="443" t="s">
        <v>183</v>
      </c>
      <c r="CI2" s="444" t="s">
        <v>179</v>
      </c>
      <c r="CJ2" s="449" t="s">
        <v>187</v>
      </c>
      <c r="CK2" s="221" t="s">
        <v>183</v>
      </c>
      <c r="CL2" s="450" t="s">
        <v>179</v>
      </c>
      <c r="CM2" s="440" t="s">
        <v>187</v>
      </c>
      <c r="CN2" s="443" t="s">
        <v>183</v>
      </c>
      <c r="CO2" s="444" t="s">
        <v>179</v>
      </c>
    </row>
    <row r="3" spans="1:93" x14ac:dyDescent="0.3">
      <c r="A3" s="84"/>
      <c r="B3" s="84"/>
      <c r="C3" s="100"/>
      <c r="D3" s="91"/>
      <c r="E3" s="92"/>
      <c r="F3" s="93"/>
      <c r="G3" s="91"/>
      <c r="H3" s="92"/>
      <c r="I3" s="95"/>
      <c r="J3" s="91"/>
      <c r="K3" s="92"/>
      <c r="L3" s="95"/>
      <c r="M3" s="91"/>
      <c r="N3" s="92"/>
      <c r="O3" s="95"/>
      <c r="P3" s="91"/>
      <c r="Q3" s="92"/>
      <c r="R3" s="95"/>
      <c r="S3" s="91"/>
      <c r="T3" s="92"/>
      <c r="U3" s="102"/>
      <c r="V3" s="106"/>
      <c r="W3" s="92"/>
      <c r="X3" s="112"/>
      <c r="Y3" s="91"/>
      <c r="Z3" s="92"/>
      <c r="AA3" s="96"/>
      <c r="AB3" s="91"/>
      <c r="AC3" s="92"/>
      <c r="AD3" s="96"/>
      <c r="AE3" s="91"/>
      <c r="AF3" s="92"/>
      <c r="AG3" s="96"/>
      <c r="AH3" s="79"/>
      <c r="AI3" s="92"/>
      <c r="AJ3" s="165"/>
      <c r="AK3" s="79"/>
      <c r="AL3" s="80"/>
      <c r="AM3" s="165"/>
      <c r="AN3" s="79"/>
      <c r="AO3" s="92"/>
      <c r="AP3" s="165"/>
      <c r="AQ3" s="79"/>
      <c r="AR3" s="80"/>
      <c r="AS3" s="165"/>
      <c r="AT3" s="79"/>
      <c r="AU3" s="92"/>
      <c r="AV3" s="165"/>
      <c r="AW3" s="79"/>
      <c r="AX3" s="92"/>
      <c r="AY3" s="165"/>
      <c r="AZ3" s="79"/>
      <c r="BA3" s="92"/>
      <c r="BB3" s="160"/>
      <c r="BC3" s="157"/>
      <c r="BD3" s="80"/>
      <c r="BE3" s="130"/>
      <c r="BF3" s="79"/>
      <c r="BG3" s="92"/>
      <c r="BH3" s="130"/>
      <c r="BI3" s="79"/>
      <c r="BJ3" s="92"/>
      <c r="BK3" s="147"/>
      <c r="BL3" s="140"/>
      <c r="BM3" s="80"/>
      <c r="BN3" s="130"/>
      <c r="BO3" s="79"/>
      <c r="BP3" s="80"/>
      <c r="BQ3" s="130"/>
      <c r="BR3" s="79"/>
      <c r="BS3" s="80"/>
      <c r="BT3" s="130"/>
      <c r="BU3" s="79"/>
      <c r="BV3" s="80"/>
      <c r="BW3" s="147"/>
      <c r="BX3" s="106"/>
      <c r="BY3" s="92"/>
      <c r="BZ3" s="112"/>
      <c r="CA3" s="106"/>
      <c r="CB3" s="92"/>
      <c r="CC3" s="95"/>
      <c r="CD3" s="91"/>
      <c r="CE3" s="92"/>
      <c r="CF3" s="95"/>
      <c r="CG3" s="122"/>
      <c r="CH3" s="92"/>
      <c r="CI3" s="112"/>
      <c r="CJ3" s="79"/>
      <c r="CK3" s="80"/>
      <c r="CL3" s="130"/>
      <c r="CM3" s="91"/>
      <c r="CN3" s="92"/>
      <c r="CO3" s="95"/>
    </row>
    <row r="4" spans="1:93" x14ac:dyDescent="0.3">
      <c r="A4" s="21"/>
      <c r="B4" s="21"/>
      <c r="C4" s="100"/>
      <c r="D4" s="72"/>
      <c r="E4" s="73"/>
      <c r="F4" s="74"/>
      <c r="G4" s="72"/>
      <c r="H4" s="73"/>
      <c r="I4" s="75"/>
      <c r="J4" s="72"/>
      <c r="K4" s="73"/>
      <c r="L4" s="75"/>
      <c r="M4" s="72"/>
      <c r="N4" s="73"/>
      <c r="O4" s="75"/>
      <c r="P4" s="72"/>
      <c r="Q4" s="73"/>
      <c r="R4" s="75"/>
      <c r="S4" s="72"/>
      <c r="T4" s="73"/>
      <c r="U4" s="103"/>
      <c r="V4" s="107"/>
      <c r="W4" s="73"/>
      <c r="X4" s="113"/>
      <c r="Y4" s="72"/>
      <c r="Z4" s="73"/>
      <c r="AA4" s="98"/>
      <c r="AB4" s="168"/>
      <c r="AC4" s="73"/>
      <c r="AD4" s="98"/>
      <c r="AE4" s="72"/>
      <c r="AF4" s="73"/>
      <c r="AG4" s="98"/>
      <c r="AH4" s="72"/>
      <c r="AI4" s="73"/>
      <c r="AJ4" s="98"/>
      <c r="AK4" s="72"/>
      <c r="AL4" s="73"/>
      <c r="AM4" s="98"/>
      <c r="AN4" s="72"/>
      <c r="AO4" s="73"/>
      <c r="AP4" s="98"/>
      <c r="AQ4" s="72"/>
      <c r="AR4" s="73"/>
      <c r="AS4" s="98"/>
      <c r="AT4" s="72"/>
      <c r="AU4" s="73"/>
      <c r="AV4" s="98"/>
      <c r="AW4" s="72"/>
      <c r="AX4" s="73"/>
      <c r="AY4" s="98"/>
      <c r="AZ4" s="72"/>
      <c r="BA4" s="73"/>
      <c r="BB4" s="127"/>
      <c r="BC4" s="123"/>
      <c r="BD4" s="73"/>
      <c r="BE4" s="75"/>
      <c r="BF4" s="72"/>
      <c r="BG4" s="73"/>
      <c r="BH4" s="75"/>
      <c r="BI4" s="72"/>
      <c r="BJ4" s="73"/>
      <c r="BK4" s="126"/>
      <c r="BL4" s="107"/>
      <c r="BM4" s="73"/>
      <c r="BN4" s="75"/>
      <c r="BO4" s="79"/>
      <c r="BP4" s="73"/>
      <c r="BQ4" s="75"/>
      <c r="BR4" s="79"/>
      <c r="BS4" s="73"/>
      <c r="BT4" s="75"/>
      <c r="BU4" s="79"/>
      <c r="BV4" s="73"/>
      <c r="BW4" s="126"/>
      <c r="BX4" s="118"/>
      <c r="BY4" s="73"/>
      <c r="BZ4" s="103"/>
      <c r="CA4" s="118"/>
      <c r="CB4" s="119"/>
      <c r="CC4" s="75"/>
      <c r="CD4" s="134"/>
      <c r="CE4" s="73"/>
      <c r="CF4" s="75"/>
      <c r="CG4" s="123"/>
      <c r="CH4" s="73"/>
      <c r="CI4" s="103"/>
      <c r="CJ4" s="72"/>
      <c r="CK4" s="73"/>
      <c r="CL4" s="75"/>
      <c r="CM4" s="72"/>
      <c r="CN4" s="73"/>
      <c r="CO4" s="75"/>
    </row>
    <row r="5" spans="1:93" x14ac:dyDescent="0.3">
      <c r="A5" s="21"/>
      <c r="B5" s="21"/>
      <c r="C5" s="100"/>
      <c r="D5" s="72"/>
      <c r="E5" s="73"/>
      <c r="F5" s="74"/>
      <c r="G5" s="72"/>
      <c r="H5" s="73"/>
      <c r="I5" s="75"/>
      <c r="J5" s="72"/>
      <c r="K5" s="73"/>
      <c r="L5" s="75"/>
      <c r="M5" s="72"/>
      <c r="N5" s="73"/>
      <c r="O5" s="75"/>
      <c r="P5" s="72"/>
      <c r="Q5" s="73"/>
      <c r="R5" s="75"/>
      <c r="S5" s="72"/>
      <c r="T5" s="73"/>
      <c r="U5" s="103"/>
      <c r="V5" s="107"/>
      <c r="W5" s="73"/>
      <c r="X5" s="113"/>
      <c r="Y5" s="72"/>
      <c r="Z5" s="73"/>
      <c r="AA5" s="98"/>
      <c r="AB5" s="168"/>
      <c r="AC5" s="73"/>
      <c r="AD5" s="98"/>
      <c r="AE5" s="72"/>
      <c r="AF5" s="73"/>
      <c r="AG5" s="98"/>
      <c r="AH5" s="72"/>
      <c r="AI5" s="73"/>
      <c r="AJ5" s="98"/>
      <c r="AK5" s="72"/>
      <c r="AL5" s="73"/>
      <c r="AM5" s="98"/>
      <c r="AN5" s="72"/>
      <c r="AO5" s="73"/>
      <c r="AP5" s="98"/>
      <c r="AQ5" s="72"/>
      <c r="AR5" s="73"/>
      <c r="AS5" s="98"/>
      <c r="AT5" s="72"/>
      <c r="AU5" s="73"/>
      <c r="AV5" s="98"/>
      <c r="AW5" s="72"/>
      <c r="AX5" s="73"/>
      <c r="AY5" s="98"/>
      <c r="AZ5" s="72"/>
      <c r="BA5" s="73"/>
      <c r="BB5" s="127"/>
      <c r="BC5" s="123"/>
      <c r="BD5" s="73"/>
      <c r="BE5" s="75"/>
      <c r="BF5" s="72"/>
      <c r="BG5" s="73"/>
      <c r="BH5" s="75"/>
      <c r="BI5" s="72"/>
      <c r="BJ5" s="73"/>
      <c r="BK5" s="126"/>
      <c r="BL5" s="107"/>
      <c r="BM5" s="73"/>
      <c r="BN5" s="75"/>
      <c r="BO5" s="79"/>
      <c r="BP5" s="73"/>
      <c r="BQ5" s="75"/>
      <c r="BR5" s="79"/>
      <c r="BS5" s="73"/>
      <c r="BT5" s="75"/>
      <c r="BU5" s="79"/>
      <c r="BV5" s="73"/>
      <c r="BW5" s="126"/>
      <c r="BX5" s="118"/>
      <c r="BY5" s="73"/>
      <c r="BZ5" s="103"/>
      <c r="CA5" s="118"/>
      <c r="CB5" s="119"/>
      <c r="CC5" s="75"/>
      <c r="CD5" s="134"/>
      <c r="CE5" s="73"/>
      <c r="CF5" s="75"/>
      <c r="CG5" s="123"/>
      <c r="CH5" s="73"/>
      <c r="CI5" s="103"/>
      <c r="CJ5" s="72"/>
      <c r="CK5" s="73"/>
      <c r="CL5" s="75"/>
      <c r="CM5" s="72"/>
      <c r="CN5" s="73"/>
      <c r="CO5" s="75"/>
    </row>
    <row r="6" spans="1:93" x14ac:dyDescent="0.3">
      <c r="A6" s="21"/>
      <c r="B6" s="21"/>
      <c r="C6" s="100"/>
      <c r="D6" s="72"/>
      <c r="E6" s="73"/>
      <c r="F6" s="74"/>
      <c r="G6" s="72"/>
      <c r="H6" s="73"/>
      <c r="I6" s="75"/>
      <c r="J6" s="72"/>
      <c r="K6" s="73"/>
      <c r="L6" s="75"/>
      <c r="M6" s="72"/>
      <c r="N6" s="73"/>
      <c r="O6" s="75"/>
      <c r="P6" s="72"/>
      <c r="Q6" s="73"/>
      <c r="R6" s="75"/>
      <c r="S6" s="72"/>
      <c r="T6" s="73"/>
      <c r="U6" s="103"/>
      <c r="V6" s="107"/>
      <c r="W6" s="73"/>
      <c r="X6" s="113"/>
      <c r="Y6" s="72"/>
      <c r="Z6" s="73"/>
      <c r="AA6" s="98"/>
      <c r="AB6" s="168"/>
      <c r="AC6" s="73"/>
      <c r="AD6" s="98"/>
      <c r="AE6" s="72"/>
      <c r="AF6" s="73"/>
      <c r="AG6" s="98"/>
      <c r="AH6" s="72"/>
      <c r="AI6" s="73"/>
      <c r="AJ6" s="98"/>
      <c r="AK6" s="72"/>
      <c r="AL6" s="73"/>
      <c r="AM6" s="98"/>
      <c r="AN6" s="72"/>
      <c r="AO6" s="73"/>
      <c r="AP6" s="98"/>
      <c r="AQ6" s="72"/>
      <c r="AR6" s="73"/>
      <c r="AS6" s="98"/>
      <c r="AT6" s="72"/>
      <c r="AU6" s="73"/>
      <c r="AV6" s="98"/>
      <c r="AW6" s="72"/>
      <c r="AX6" s="73"/>
      <c r="AY6" s="98"/>
      <c r="AZ6" s="72"/>
      <c r="BA6" s="73"/>
      <c r="BB6" s="127"/>
      <c r="BC6" s="123"/>
      <c r="BD6" s="73"/>
      <c r="BE6" s="75"/>
      <c r="BF6" s="72"/>
      <c r="BG6" s="73"/>
      <c r="BH6" s="75"/>
      <c r="BI6" s="72"/>
      <c r="BJ6" s="73"/>
      <c r="BK6" s="126"/>
      <c r="BL6" s="107"/>
      <c r="BM6" s="73"/>
      <c r="BN6" s="75"/>
      <c r="BO6" s="79"/>
      <c r="BP6" s="73"/>
      <c r="BQ6" s="75"/>
      <c r="BR6" s="79"/>
      <c r="BS6" s="73"/>
      <c r="BT6" s="75"/>
      <c r="BU6" s="79"/>
      <c r="BV6" s="73"/>
      <c r="BW6" s="126"/>
      <c r="BX6" s="118"/>
      <c r="BY6" s="73"/>
      <c r="BZ6" s="103"/>
      <c r="CA6" s="118"/>
      <c r="CB6" s="119"/>
      <c r="CC6" s="75"/>
      <c r="CD6" s="134"/>
      <c r="CE6" s="73"/>
      <c r="CF6" s="75"/>
      <c r="CG6" s="123"/>
      <c r="CH6" s="73"/>
      <c r="CI6" s="103"/>
      <c r="CJ6" s="72"/>
      <c r="CK6" s="73"/>
      <c r="CL6" s="75"/>
      <c r="CM6" s="72"/>
      <c r="CN6" s="73"/>
      <c r="CO6" s="75"/>
    </row>
    <row r="7" spans="1:93" x14ac:dyDescent="0.3">
      <c r="A7" s="21"/>
      <c r="B7" s="21"/>
      <c r="C7" s="100"/>
      <c r="D7" s="72"/>
      <c r="E7" s="73"/>
      <c r="F7" s="74"/>
      <c r="G7" s="72"/>
      <c r="H7" s="73"/>
      <c r="I7" s="75"/>
      <c r="J7" s="72"/>
      <c r="K7" s="73"/>
      <c r="L7" s="75"/>
      <c r="M7" s="72"/>
      <c r="N7" s="73"/>
      <c r="O7" s="75"/>
      <c r="P7" s="72"/>
      <c r="Q7" s="73"/>
      <c r="R7" s="75"/>
      <c r="S7" s="72"/>
      <c r="T7" s="73"/>
      <c r="U7" s="103"/>
      <c r="V7" s="107"/>
      <c r="W7" s="73"/>
      <c r="X7" s="113"/>
      <c r="Y7" s="72"/>
      <c r="Z7" s="73"/>
      <c r="AA7" s="98"/>
      <c r="AB7" s="168"/>
      <c r="AC7" s="73"/>
      <c r="AD7" s="98"/>
      <c r="AE7" s="72"/>
      <c r="AF7" s="73"/>
      <c r="AG7" s="98"/>
      <c r="AH7" s="72"/>
      <c r="AI7" s="73"/>
      <c r="AJ7" s="98"/>
      <c r="AK7" s="72"/>
      <c r="AL7" s="73"/>
      <c r="AM7" s="98"/>
      <c r="AN7" s="72"/>
      <c r="AO7" s="73"/>
      <c r="AP7" s="98"/>
      <c r="AQ7" s="72"/>
      <c r="AR7" s="73"/>
      <c r="AS7" s="98"/>
      <c r="AT7" s="72"/>
      <c r="AU7" s="73"/>
      <c r="AV7" s="98"/>
      <c r="AW7" s="72"/>
      <c r="AX7" s="73"/>
      <c r="AY7" s="98"/>
      <c r="AZ7" s="72"/>
      <c r="BA7" s="73"/>
      <c r="BB7" s="127"/>
      <c r="BC7" s="123"/>
      <c r="BD7" s="73"/>
      <c r="BE7" s="75"/>
      <c r="BF7" s="72"/>
      <c r="BG7" s="73"/>
      <c r="BH7" s="75"/>
      <c r="BI7" s="72"/>
      <c r="BJ7" s="73"/>
      <c r="BK7" s="126"/>
      <c r="BL7" s="107"/>
      <c r="BM7" s="73"/>
      <c r="BN7" s="75"/>
      <c r="BO7" s="79"/>
      <c r="BP7" s="73"/>
      <c r="BQ7" s="75"/>
      <c r="BR7" s="79"/>
      <c r="BS7" s="73"/>
      <c r="BT7" s="75"/>
      <c r="BU7" s="79"/>
      <c r="BV7" s="73"/>
      <c r="BW7" s="126"/>
      <c r="BX7" s="118"/>
      <c r="BY7" s="73"/>
      <c r="BZ7" s="103"/>
      <c r="CA7" s="118"/>
      <c r="CB7" s="119"/>
      <c r="CC7" s="75"/>
      <c r="CD7" s="134"/>
      <c r="CE7" s="73"/>
      <c r="CF7" s="75"/>
      <c r="CG7" s="123"/>
      <c r="CH7" s="73"/>
      <c r="CI7" s="103"/>
      <c r="CJ7" s="72"/>
      <c r="CK7" s="73"/>
      <c r="CL7" s="75"/>
      <c r="CM7" s="72"/>
      <c r="CN7" s="73"/>
      <c r="CO7" s="75"/>
    </row>
    <row r="8" spans="1:93" x14ac:dyDescent="0.3">
      <c r="A8" s="21"/>
      <c r="B8" s="21"/>
      <c r="C8" s="100"/>
      <c r="D8" s="72"/>
      <c r="E8" s="73"/>
      <c r="F8" s="74"/>
      <c r="G8" s="72"/>
      <c r="H8" s="73"/>
      <c r="I8" s="75"/>
      <c r="J8" s="72"/>
      <c r="K8" s="73"/>
      <c r="L8" s="75"/>
      <c r="M8" s="72"/>
      <c r="N8" s="73"/>
      <c r="O8" s="75"/>
      <c r="P8" s="72"/>
      <c r="Q8" s="73"/>
      <c r="R8" s="75"/>
      <c r="S8" s="72"/>
      <c r="T8" s="73"/>
      <c r="U8" s="103"/>
      <c r="V8" s="107"/>
      <c r="W8" s="73"/>
      <c r="X8" s="113"/>
      <c r="Y8" s="72"/>
      <c r="Z8" s="73"/>
      <c r="AA8" s="98"/>
      <c r="AB8" s="168"/>
      <c r="AC8" s="73"/>
      <c r="AD8" s="98"/>
      <c r="AE8" s="72"/>
      <c r="AF8" s="73"/>
      <c r="AG8" s="98"/>
      <c r="AH8" s="72"/>
      <c r="AI8" s="73"/>
      <c r="AJ8" s="98"/>
      <c r="AK8" s="72"/>
      <c r="AL8" s="73"/>
      <c r="AM8" s="98"/>
      <c r="AN8" s="72"/>
      <c r="AO8" s="73"/>
      <c r="AP8" s="98"/>
      <c r="AQ8" s="72"/>
      <c r="AR8" s="73"/>
      <c r="AS8" s="98"/>
      <c r="AT8" s="72"/>
      <c r="AU8" s="73"/>
      <c r="AV8" s="98"/>
      <c r="AW8" s="72"/>
      <c r="AX8" s="73"/>
      <c r="AY8" s="98"/>
      <c r="AZ8" s="72"/>
      <c r="BA8" s="73"/>
      <c r="BB8" s="127"/>
      <c r="BC8" s="123"/>
      <c r="BD8" s="73"/>
      <c r="BE8" s="75"/>
      <c r="BF8" s="72"/>
      <c r="BG8" s="73"/>
      <c r="BH8" s="75"/>
      <c r="BI8" s="72"/>
      <c r="BJ8" s="73"/>
      <c r="BK8" s="126"/>
      <c r="BL8" s="107"/>
      <c r="BM8" s="73"/>
      <c r="BN8" s="75"/>
      <c r="BO8" s="79"/>
      <c r="BP8" s="73"/>
      <c r="BQ8" s="75"/>
      <c r="BR8" s="79"/>
      <c r="BS8" s="73"/>
      <c r="BT8" s="75"/>
      <c r="BU8" s="79"/>
      <c r="BV8" s="73"/>
      <c r="BW8" s="126"/>
      <c r="BX8" s="118"/>
      <c r="BY8" s="73"/>
      <c r="BZ8" s="103"/>
      <c r="CA8" s="118"/>
      <c r="CB8" s="119"/>
      <c r="CC8" s="75"/>
      <c r="CD8" s="134"/>
      <c r="CE8" s="73"/>
      <c r="CF8" s="75"/>
      <c r="CG8" s="123"/>
      <c r="CH8" s="73"/>
      <c r="CI8" s="103"/>
      <c r="CJ8" s="72"/>
      <c r="CK8" s="73"/>
      <c r="CL8" s="75"/>
      <c r="CM8" s="72"/>
      <c r="CN8" s="73"/>
      <c r="CO8" s="75"/>
    </row>
    <row r="9" spans="1:93" x14ac:dyDescent="0.3">
      <c r="A9" s="21"/>
      <c r="B9" s="21"/>
      <c r="C9" s="100"/>
      <c r="D9" s="72"/>
      <c r="E9" s="73"/>
      <c r="F9" s="74"/>
      <c r="G9" s="72"/>
      <c r="H9" s="73"/>
      <c r="I9" s="75"/>
      <c r="J9" s="72"/>
      <c r="K9" s="73"/>
      <c r="L9" s="75"/>
      <c r="M9" s="72"/>
      <c r="N9" s="73"/>
      <c r="O9" s="75"/>
      <c r="P9" s="72"/>
      <c r="Q9" s="73"/>
      <c r="R9" s="75"/>
      <c r="S9" s="72"/>
      <c r="T9" s="73"/>
      <c r="U9" s="103"/>
      <c r="V9" s="107"/>
      <c r="W9" s="73"/>
      <c r="X9" s="113"/>
      <c r="Y9" s="72"/>
      <c r="Z9" s="73"/>
      <c r="AA9" s="98"/>
      <c r="AB9" s="168"/>
      <c r="AC9" s="73"/>
      <c r="AD9" s="98"/>
      <c r="AE9" s="72"/>
      <c r="AF9" s="73"/>
      <c r="AG9" s="98"/>
      <c r="AH9" s="72"/>
      <c r="AI9" s="73"/>
      <c r="AJ9" s="98"/>
      <c r="AK9" s="72"/>
      <c r="AL9" s="73"/>
      <c r="AM9" s="98"/>
      <c r="AN9" s="72"/>
      <c r="AO9" s="73"/>
      <c r="AP9" s="98"/>
      <c r="AQ9" s="72"/>
      <c r="AR9" s="73"/>
      <c r="AS9" s="98"/>
      <c r="AT9" s="72"/>
      <c r="AU9" s="73"/>
      <c r="AV9" s="98"/>
      <c r="AW9" s="72"/>
      <c r="AX9" s="73"/>
      <c r="AY9" s="98"/>
      <c r="AZ9" s="72"/>
      <c r="BA9" s="73"/>
      <c r="BB9" s="127"/>
      <c r="BC9" s="123"/>
      <c r="BD9" s="73"/>
      <c r="BE9" s="75"/>
      <c r="BF9" s="72"/>
      <c r="BG9" s="73"/>
      <c r="BH9" s="75"/>
      <c r="BI9" s="72"/>
      <c r="BJ9" s="73"/>
      <c r="BK9" s="126"/>
      <c r="BL9" s="107"/>
      <c r="BM9" s="73"/>
      <c r="BN9" s="75"/>
      <c r="BO9" s="79"/>
      <c r="BP9" s="73"/>
      <c r="BQ9" s="75"/>
      <c r="BR9" s="79"/>
      <c r="BS9" s="73"/>
      <c r="BT9" s="75"/>
      <c r="BU9" s="79"/>
      <c r="BV9" s="73"/>
      <c r="BW9" s="126"/>
      <c r="BX9" s="118"/>
      <c r="BY9" s="73"/>
      <c r="BZ9" s="103"/>
      <c r="CA9" s="118"/>
      <c r="CB9" s="119"/>
      <c r="CC9" s="75"/>
      <c r="CD9" s="134"/>
      <c r="CE9" s="73"/>
      <c r="CF9" s="75"/>
      <c r="CG9" s="123"/>
      <c r="CH9" s="73"/>
      <c r="CI9" s="103"/>
      <c r="CJ9" s="72"/>
      <c r="CK9" s="73"/>
      <c r="CL9" s="75"/>
      <c r="CM9" s="72"/>
      <c r="CN9" s="73"/>
      <c r="CO9" s="75"/>
    </row>
    <row r="10" spans="1:93" x14ac:dyDescent="0.3">
      <c r="A10" s="21"/>
      <c r="B10" s="21"/>
      <c r="C10" s="100"/>
      <c r="D10" s="72"/>
      <c r="E10" s="73"/>
      <c r="F10" s="74"/>
      <c r="G10" s="72"/>
      <c r="H10" s="73"/>
      <c r="I10" s="75"/>
      <c r="J10" s="72"/>
      <c r="K10" s="73"/>
      <c r="L10" s="75"/>
      <c r="M10" s="72"/>
      <c r="N10" s="73"/>
      <c r="O10" s="75"/>
      <c r="P10" s="72"/>
      <c r="Q10" s="73"/>
      <c r="R10" s="75"/>
      <c r="S10" s="72"/>
      <c r="T10" s="73"/>
      <c r="U10" s="103"/>
      <c r="V10" s="107"/>
      <c r="W10" s="73"/>
      <c r="X10" s="113"/>
      <c r="Y10" s="72"/>
      <c r="Z10" s="73"/>
      <c r="AA10" s="98"/>
      <c r="AB10" s="168"/>
      <c r="AC10" s="73"/>
      <c r="AD10" s="98"/>
      <c r="AE10" s="72"/>
      <c r="AF10" s="73"/>
      <c r="AG10" s="98"/>
      <c r="AH10" s="72"/>
      <c r="AI10" s="73"/>
      <c r="AJ10" s="98"/>
      <c r="AK10" s="72"/>
      <c r="AL10" s="73"/>
      <c r="AM10" s="98"/>
      <c r="AN10" s="72"/>
      <c r="AO10" s="73"/>
      <c r="AP10" s="98"/>
      <c r="AQ10" s="72"/>
      <c r="AR10" s="73"/>
      <c r="AS10" s="98"/>
      <c r="AT10" s="72"/>
      <c r="AU10" s="73"/>
      <c r="AV10" s="98"/>
      <c r="AW10" s="72"/>
      <c r="AX10" s="73"/>
      <c r="AY10" s="98"/>
      <c r="AZ10" s="72"/>
      <c r="BA10" s="73"/>
      <c r="BB10" s="127"/>
      <c r="BC10" s="123"/>
      <c r="BD10" s="73"/>
      <c r="BE10" s="75"/>
      <c r="BF10" s="72"/>
      <c r="BG10" s="73"/>
      <c r="BH10" s="75"/>
      <c r="BI10" s="72"/>
      <c r="BJ10" s="73"/>
      <c r="BK10" s="126"/>
      <c r="BL10" s="107"/>
      <c r="BM10" s="73"/>
      <c r="BN10" s="75"/>
      <c r="BO10" s="79"/>
      <c r="BP10" s="73"/>
      <c r="BQ10" s="75"/>
      <c r="BR10" s="79"/>
      <c r="BS10" s="73"/>
      <c r="BT10" s="75"/>
      <c r="BU10" s="79"/>
      <c r="BV10" s="73"/>
      <c r="BW10" s="126"/>
      <c r="BX10" s="118"/>
      <c r="BY10" s="73"/>
      <c r="BZ10" s="103"/>
      <c r="CA10" s="118"/>
      <c r="CB10" s="119"/>
      <c r="CC10" s="75"/>
      <c r="CD10" s="134"/>
      <c r="CE10" s="73"/>
      <c r="CF10" s="75"/>
      <c r="CG10" s="123"/>
      <c r="CH10" s="73"/>
      <c r="CI10" s="103"/>
      <c r="CJ10" s="72"/>
      <c r="CK10" s="73"/>
      <c r="CL10" s="75"/>
      <c r="CM10" s="72"/>
      <c r="CN10" s="73"/>
      <c r="CO10" s="75"/>
    </row>
    <row r="11" spans="1:93" x14ac:dyDescent="0.3">
      <c r="A11" s="21"/>
      <c r="B11" s="21"/>
      <c r="C11" s="100"/>
      <c r="D11" s="72"/>
      <c r="E11" s="73"/>
      <c r="F11" s="74"/>
      <c r="G11" s="72"/>
      <c r="H11" s="73"/>
      <c r="I11" s="75"/>
      <c r="J11" s="72"/>
      <c r="K11" s="73"/>
      <c r="L11" s="75"/>
      <c r="M11" s="72"/>
      <c r="N11" s="73"/>
      <c r="O11" s="75"/>
      <c r="P11" s="72"/>
      <c r="Q11" s="73"/>
      <c r="R11" s="75"/>
      <c r="S11" s="72"/>
      <c r="T11" s="73"/>
      <c r="U11" s="103"/>
      <c r="V11" s="107"/>
      <c r="W11" s="73"/>
      <c r="X11" s="113"/>
      <c r="Y11" s="72"/>
      <c r="Z11" s="73"/>
      <c r="AA11" s="98"/>
      <c r="AB11" s="168"/>
      <c r="AC11" s="73"/>
      <c r="AD11" s="98"/>
      <c r="AE11" s="72"/>
      <c r="AF11" s="73"/>
      <c r="AG11" s="98"/>
      <c r="AH11" s="72"/>
      <c r="AI11" s="73"/>
      <c r="AJ11" s="98"/>
      <c r="AK11" s="72"/>
      <c r="AL11" s="73"/>
      <c r="AM11" s="98"/>
      <c r="AN11" s="72"/>
      <c r="AO11" s="73"/>
      <c r="AP11" s="98"/>
      <c r="AQ11" s="72"/>
      <c r="AR11" s="73"/>
      <c r="AS11" s="98"/>
      <c r="AT11" s="72"/>
      <c r="AU11" s="73"/>
      <c r="AV11" s="98"/>
      <c r="AW11" s="72"/>
      <c r="AX11" s="73"/>
      <c r="AY11" s="98"/>
      <c r="AZ11" s="72"/>
      <c r="BA11" s="73"/>
      <c r="BB11" s="127"/>
      <c r="BC11" s="123"/>
      <c r="BD11" s="73"/>
      <c r="BE11" s="75"/>
      <c r="BF11" s="72"/>
      <c r="BG11" s="73"/>
      <c r="BH11" s="75"/>
      <c r="BI11" s="72"/>
      <c r="BJ11" s="73"/>
      <c r="BK11" s="126"/>
      <c r="BL11" s="107"/>
      <c r="BM11" s="73"/>
      <c r="BN11" s="75"/>
      <c r="BO11" s="79"/>
      <c r="BP11" s="73"/>
      <c r="BQ11" s="75"/>
      <c r="BR11" s="79"/>
      <c r="BS11" s="73"/>
      <c r="BT11" s="75"/>
      <c r="BU11" s="79"/>
      <c r="BV11" s="73"/>
      <c r="BW11" s="126"/>
      <c r="BX11" s="118"/>
      <c r="BY11" s="73"/>
      <c r="BZ11" s="103"/>
      <c r="CA11" s="118"/>
      <c r="CB11" s="119"/>
      <c r="CC11" s="75"/>
      <c r="CD11" s="134"/>
      <c r="CE11" s="73"/>
      <c r="CF11" s="75"/>
      <c r="CG11" s="123"/>
      <c r="CH11" s="73"/>
      <c r="CI11" s="103"/>
      <c r="CJ11" s="72"/>
      <c r="CK11" s="73"/>
      <c r="CL11" s="75"/>
      <c r="CM11" s="72"/>
      <c r="CN11" s="73"/>
      <c r="CO11" s="75"/>
    </row>
    <row r="12" spans="1:93" x14ac:dyDescent="0.3">
      <c r="A12" s="21"/>
      <c r="B12" s="21"/>
      <c r="C12" s="100"/>
      <c r="D12" s="72"/>
      <c r="E12" s="73"/>
      <c r="F12" s="74"/>
      <c r="G12" s="72"/>
      <c r="H12" s="73"/>
      <c r="I12" s="75"/>
      <c r="J12" s="72"/>
      <c r="K12" s="73"/>
      <c r="L12" s="75"/>
      <c r="M12" s="72"/>
      <c r="N12" s="73"/>
      <c r="O12" s="75"/>
      <c r="P12" s="72"/>
      <c r="Q12" s="73"/>
      <c r="R12" s="75"/>
      <c r="S12" s="72"/>
      <c r="T12" s="73"/>
      <c r="U12" s="103"/>
      <c r="V12" s="107"/>
      <c r="W12" s="73"/>
      <c r="X12" s="113"/>
      <c r="Y12" s="72"/>
      <c r="Z12" s="73"/>
      <c r="AA12" s="98"/>
      <c r="AB12" s="168"/>
      <c r="AC12" s="73"/>
      <c r="AD12" s="98"/>
      <c r="AE12" s="72"/>
      <c r="AF12" s="73"/>
      <c r="AG12" s="98"/>
      <c r="AH12" s="72"/>
      <c r="AI12" s="73"/>
      <c r="AJ12" s="98"/>
      <c r="AK12" s="72"/>
      <c r="AL12" s="73"/>
      <c r="AM12" s="98"/>
      <c r="AN12" s="72"/>
      <c r="AO12" s="73"/>
      <c r="AP12" s="98"/>
      <c r="AQ12" s="72"/>
      <c r="AR12" s="73"/>
      <c r="AS12" s="98"/>
      <c r="AT12" s="72"/>
      <c r="AU12" s="73"/>
      <c r="AV12" s="98"/>
      <c r="AW12" s="72"/>
      <c r="AX12" s="73"/>
      <c r="AY12" s="98"/>
      <c r="AZ12" s="72"/>
      <c r="BA12" s="73"/>
      <c r="BB12" s="127"/>
      <c r="BC12" s="123"/>
      <c r="BD12" s="73"/>
      <c r="BE12" s="75"/>
      <c r="BF12" s="72"/>
      <c r="BG12" s="73"/>
      <c r="BH12" s="75"/>
      <c r="BI12" s="72"/>
      <c r="BJ12" s="73"/>
      <c r="BK12" s="126"/>
      <c r="BL12" s="107"/>
      <c r="BM12" s="73"/>
      <c r="BN12" s="75"/>
      <c r="BO12" s="79"/>
      <c r="BP12" s="73"/>
      <c r="BQ12" s="75"/>
      <c r="BR12" s="79"/>
      <c r="BS12" s="73"/>
      <c r="BT12" s="75"/>
      <c r="BU12" s="79"/>
      <c r="BV12" s="73"/>
      <c r="BW12" s="126"/>
      <c r="BX12" s="118"/>
      <c r="BY12" s="73"/>
      <c r="BZ12" s="103"/>
      <c r="CA12" s="118"/>
      <c r="CB12" s="119"/>
      <c r="CC12" s="75"/>
      <c r="CD12" s="134"/>
      <c r="CE12" s="73"/>
      <c r="CF12" s="75"/>
      <c r="CG12" s="123"/>
      <c r="CH12" s="73"/>
      <c r="CI12" s="103"/>
      <c r="CJ12" s="72"/>
      <c r="CK12" s="73"/>
      <c r="CL12" s="75"/>
      <c r="CM12" s="72"/>
      <c r="CN12" s="73"/>
      <c r="CO12" s="75"/>
    </row>
    <row r="13" spans="1:93" x14ac:dyDescent="0.3">
      <c r="A13" s="21"/>
      <c r="B13" s="21"/>
      <c r="C13" s="100"/>
      <c r="D13" s="72"/>
      <c r="E13" s="73"/>
      <c r="F13" s="74"/>
      <c r="G13" s="72"/>
      <c r="H13" s="73"/>
      <c r="I13" s="75"/>
      <c r="J13" s="72"/>
      <c r="K13" s="73"/>
      <c r="L13" s="75"/>
      <c r="M13" s="72"/>
      <c r="N13" s="73"/>
      <c r="O13" s="75"/>
      <c r="P13" s="72"/>
      <c r="Q13" s="73"/>
      <c r="R13" s="75"/>
      <c r="S13" s="72"/>
      <c r="T13" s="73"/>
      <c r="U13" s="103"/>
      <c r="V13" s="107"/>
      <c r="W13" s="73"/>
      <c r="X13" s="113"/>
      <c r="Y13" s="72"/>
      <c r="Z13" s="73"/>
      <c r="AA13" s="98"/>
      <c r="AB13" s="168"/>
      <c r="AC13" s="73"/>
      <c r="AD13" s="98"/>
      <c r="AE13" s="72"/>
      <c r="AF13" s="73"/>
      <c r="AG13" s="98"/>
      <c r="AH13" s="72"/>
      <c r="AI13" s="73"/>
      <c r="AJ13" s="98"/>
      <c r="AK13" s="72"/>
      <c r="AL13" s="73"/>
      <c r="AM13" s="98"/>
      <c r="AN13" s="72"/>
      <c r="AO13" s="73"/>
      <c r="AP13" s="98"/>
      <c r="AQ13" s="72"/>
      <c r="AR13" s="73"/>
      <c r="AS13" s="98"/>
      <c r="AT13" s="72"/>
      <c r="AU13" s="73"/>
      <c r="AV13" s="98"/>
      <c r="AW13" s="72"/>
      <c r="AX13" s="73"/>
      <c r="AY13" s="98"/>
      <c r="AZ13" s="72"/>
      <c r="BA13" s="73"/>
      <c r="BB13" s="127"/>
      <c r="BC13" s="123"/>
      <c r="BD13" s="73"/>
      <c r="BE13" s="75"/>
      <c r="BF13" s="72"/>
      <c r="BG13" s="73"/>
      <c r="BH13" s="75"/>
      <c r="BI13" s="72"/>
      <c r="BJ13" s="73"/>
      <c r="BK13" s="126"/>
      <c r="BL13" s="107"/>
      <c r="BM13" s="73"/>
      <c r="BN13" s="75"/>
      <c r="BO13" s="79"/>
      <c r="BP13" s="73"/>
      <c r="BQ13" s="75"/>
      <c r="BR13" s="79"/>
      <c r="BS13" s="73"/>
      <c r="BT13" s="75"/>
      <c r="BU13" s="79"/>
      <c r="BV13" s="73"/>
      <c r="BW13" s="126"/>
      <c r="BX13" s="118"/>
      <c r="BY13" s="73"/>
      <c r="BZ13" s="103"/>
      <c r="CA13" s="118"/>
      <c r="CB13" s="119"/>
      <c r="CC13" s="75"/>
      <c r="CD13" s="134"/>
      <c r="CE13" s="73"/>
      <c r="CF13" s="75"/>
      <c r="CG13" s="123"/>
      <c r="CH13" s="73"/>
      <c r="CI13" s="103"/>
      <c r="CJ13" s="72"/>
      <c r="CK13" s="73"/>
      <c r="CL13" s="75"/>
      <c r="CM13" s="72"/>
      <c r="CN13" s="73"/>
      <c r="CO13" s="75"/>
    </row>
    <row r="14" spans="1:93" x14ac:dyDescent="0.3">
      <c r="A14" s="21"/>
      <c r="B14" s="21"/>
      <c r="C14" s="100"/>
      <c r="D14" s="72"/>
      <c r="E14" s="73"/>
      <c r="F14" s="74"/>
      <c r="G14" s="72"/>
      <c r="H14" s="73"/>
      <c r="I14" s="75"/>
      <c r="J14" s="72"/>
      <c r="K14" s="73"/>
      <c r="L14" s="75"/>
      <c r="M14" s="72"/>
      <c r="N14" s="73"/>
      <c r="O14" s="75"/>
      <c r="P14" s="72"/>
      <c r="Q14" s="73"/>
      <c r="R14" s="75"/>
      <c r="S14" s="72"/>
      <c r="T14" s="73"/>
      <c r="U14" s="103"/>
      <c r="V14" s="107"/>
      <c r="W14" s="73"/>
      <c r="X14" s="113"/>
      <c r="Y14" s="72"/>
      <c r="Z14" s="73"/>
      <c r="AA14" s="98"/>
      <c r="AB14" s="168"/>
      <c r="AC14" s="73"/>
      <c r="AD14" s="98"/>
      <c r="AE14" s="72"/>
      <c r="AF14" s="73"/>
      <c r="AG14" s="98"/>
      <c r="AH14" s="72"/>
      <c r="AI14" s="73"/>
      <c r="AJ14" s="98"/>
      <c r="AK14" s="72"/>
      <c r="AL14" s="73"/>
      <c r="AM14" s="98"/>
      <c r="AN14" s="72"/>
      <c r="AO14" s="73"/>
      <c r="AP14" s="98"/>
      <c r="AQ14" s="72"/>
      <c r="AR14" s="73"/>
      <c r="AS14" s="98"/>
      <c r="AT14" s="72"/>
      <c r="AU14" s="73"/>
      <c r="AV14" s="98"/>
      <c r="AW14" s="72"/>
      <c r="AX14" s="73"/>
      <c r="AY14" s="98"/>
      <c r="AZ14" s="72"/>
      <c r="BA14" s="73"/>
      <c r="BB14" s="127"/>
      <c r="BC14" s="123"/>
      <c r="BD14" s="73"/>
      <c r="BE14" s="75"/>
      <c r="BF14" s="72"/>
      <c r="BG14" s="73"/>
      <c r="BH14" s="75"/>
      <c r="BI14" s="72"/>
      <c r="BJ14" s="73"/>
      <c r="BK14" s="126"/>
      <c r="BL14" s="107"/>
      <c r="BM14" s="73"/>
      <c r="BN14" s="75"/>
      <c r="BO14" s="79"/>
      <c r="BP14" s="73"/>
      <c r="BQ14" s="75"/>
      <c r="BR14" s="79"/>
      <c r="BS14" s="73"/>
      <c r="BT14" s="75"/>
      <c r="BU14" s="79"/>
      <c r="BV14" s="73"/>
      <c r="BW14" s="126"/>
      <c r="BX14" s="118"/>
      <c r="BY14" s="73"/>
      <c r="BZ14" s="103"/>
      <c r="CA14" s="118"/>
      <c r="CB14" s="119"/>
      <c r="CC14" s="75"/>
      <c r="CD14" s="134"/>
      <c r="CE14" s="73"/>
      <c r="CF14" s="75"/>
      <c r="CG14" s="123"/>
      <c r="CH14" s="73"/>
      <c r="CI14" s="103"/>
      <c r="CJ14" s="72"/>
      <c r="CK14" s="73"/>
      <c r="CL14" s="75"/>
      <c r="CM14" s="72"/>
      <c r="CN14" s="73"/>
      <c r="CO14" s="75"/>
    </row>
    <row r="15" spans="1:93" x14ac:dyDescent="0.3">
      <c r="A15" s="21"/>
      <c r="B15" s="21"/>
      <c r="C15" s="100"/>
      <c r="D15" s="72"/>
      <c r="E15" s="73"/>
      <c r="F15" s="74"/>
      <c r="G15" s="72"/>
      <c r="H15" s="73"/>
      <c r="I15" s="75"/>
      <c r="J15" s="72"/>
      <c r="K15" s="73"/>
      <c r="L15" s="75"/>
      <c r="M15" s="72"/>
      <c r="N15" s="73"/>
      <c r="O15" s="75"/>
      <c r="P15" s="72"/>
      <c r="Q15" s="73"/>
      <c r="R15" s="75"/>
      <c r="S15" s="72"/>
      <c r="T15" s="73"/>
      <c r="U15" s="103"/>
      <c r="V15" s="107"/>
      <c r="W15" s="73"/>
      <c r="X15" s="113"/>
      <c r="Y15" s="72"/>
      <c r="Z15" s="73"/>
      <c r="AA15" s="98"/>
      <c r="AB15" s="168"/>
      <c r="AC15" s="73"/>
      <c r="AD15" s="98"/>
      <c r="AE15" s="72"/>
      <c r="AF15" s="73"/>
      <c r="AG15" s="98"/>
      <c r="AH15" s="72"/>
      <c r="AI15" s="73"/>
      <c r="AJ15" s="98"/>
      <c r="AK15" s="72"/>
      <c r="AL15" s="73"/>
      <c r="AM15" s="98"/>
      <c r="AN15" s="72"/>
      <c r="AO15" s="73"/>
      <c r="AP15" s="98"/>
      <c r="AQ15" s="72"/>
      <c r="AR15" s="73"/>
      <c r="AS15" s="98"/>
      <c r="AT15" s="72"/>
      <c r="AU15" s="73"/>
      <c r="AV15" s="98"/>
      <c r="AW15" s="72"/>
      <c r="AX15" s="73"/>
      <c r="AY15" s="98"/>
      <c r="AZ15" s="72"/>
      <c r="BA15" s="73"/>
      <c r="BB15" s="127"/>
      <c r="BC15" s="123"/>
      <c r="BD15" s="73"/>
      <c r="BE15" s="75"/>
      <c r="BF15" s="72"/>
      <c r="BG15" s="73"/>
      <c r="BH15" s="75"/>
      <c r="BI15" s="72"/>
      <c r="BJ15" s="73"/>
      <c r="BK15" s="126"/>
      <c r="BL15" s="107"/>
      <c r="BM15" s="73"/>
      <c r="BN15" s="75"/>
      <c r="BO15" s="79"/>
      <c r="BP15" s="73"/>
      <c r="BQ15" s="75"/>
      <c r="BR15" s="79"/>
      <c r="BS15" s="73"/>
      <c r="BT15" s="75"/>
      <c r="BU15" s="79"/>
      <c r="BV15" s="73"/>
      <c r="BW15" s="126"/>
      <c r="BX15" s="118"/>
      <c r="BY15" s="73"/>
      <c r="BZ15" s="103"/>
      <c r="CA15" s="118"/>
      <c r="CB15" s="119"/>
      <c r="CC15" s="75"/>
      <c r="CD15" s="134"/>
      <c r="CE15" s="73"/>
      <c r="CF15" s="75"/>
      <c r="CG15" s="123"/>
      <c r="CH15" s="73"/>
      <c r="CI15" s="103"/>
      <c r="CJ15" s="72"/>
      <c r="CK15" s="73"/>
      <c r="CL15" s="75"/>
      <c r="CM15" s="72"/>
      <c r="CN15" s="73"/>
      <c r="CO15" s="75"/>
    </row>
    <row r="16" spans="1:93" x14ac:dyDescent="0.3">
      <c r="A16" s="21"/>
      <c r="B16" s="21"/>
      <c r="C16" s="100"/>
      <c r="D16" s="72"/>
      <c r="E16" s="73"/>
      <c r="F16" s="74"/>
      <c r="G16" s="72"/>
      <c r="H16" s="73"/>
      <c r="I16" s="75"/>
      <c r="J16" s="72"/>
      <c r="K16" s="73"/>
      <c r="L16" s="75"/>
      <c r="M16" s="72"/>
      <c r="N16" s="73"/>
      <c r="O16" s="75"/>
      <c r="P16" s="72"/>
      <c r="Q16" s="73"/>
      <c r="R16" s="75"/>
      <c r="S16" s="72"/>
      <c r="T16" s="73"/>
      <c r="U16" s="103"/>
      <c r="V16" s="107"/>
      <c r="W16" s="73"/>
      <c r="X16" s="113"/>
      <c r="Y16" s="72"/>
      <c r="Z16" s="73"/>
      <c r="AA16" s="98"/>
      <c r="AB16" s="168"/>
      <c r="AC16" s="73"/>
      <c r="AD16" s="98"/>
      <c r="AE16" s="72"/>
      <c r="AF16" s="73"/>
      <c r="AG16" s="98"/>
      <c r="AH16" s="72"/>
      <c r="AI16" s="73"/>
      <c r="AJ16" s="98"/>
      <c r="AK16" s="72"/>
      <c r="AL16" s="73"/>
      <c r="AM16" s="98"/>
      <c r="AN16" s="72"/>
      <c r="AO16" s="73"/>
      <c r="AP16" s="98"/>
      <c r="AQ16" s="72"/>
      <c r="AR16" s="73"/>
      <c r="AS16" s="98"/>
      <c r="AT16" s="72"/>
      <c r="AU16" s="73"/>
      <c r="AV16" s="98"/>
      <c r="AW16" s="72"/>
      <c r="AX16" s="73"/>
      <c r="AY16" s="98"/>
      <c r="AZ16" s="72"/>
      <c r="BA16" s="73"/>
      <c r="BB16" s="127"/>
      <c r="BC16" s="123"/>
      <c r="BD16" s="73"/>
      <c r="BE16" s="75"/>
      <c r="BF16" s="72"/>
      <c r="BG16" s="73"/>
      <c r="BH16" s="75"/>
      <c r="BI16" s="72"/>
      <c r="BJ16" s="73"/>
      <c r="BK16" s="126"/>
      <c r="BL16" s="107"/>
      <c r="BM16" s="73"/>
      <c r="BN16" s="75"/>
      <c r="BO16" s="79"/>
      <c r="BP16" s="73"/>
      <c r="BQ16" s="75"/>
      <c r="BR16" s="79"/>
      <c r="BS16" s="73"/>
      <c r="BT16" s="75"/>
      <c r="BU16" s="79"/>
      <c r="BV16" s="73"/>
      <c r="BW16" s="126"/>
      <c r="BX16" s="118"/>
      <c r="BY16" s="73"/>
      <c r="BZ16" s="103"/>
      <c r="CA16" s="118"/>
      <c r="CB16" s="119"/>
      <c r="CC16" s="75"/>
      <c r="CD16" s="134"/>
      <c r="CE16" s="73"/>
      <c r="CF16" s="75"/>
      <c r="CG16" s="123"/>
      <c r="CH16" s="73"/>
      <c r="CI16" s="103"/>
      <c r="CJ16" s="72"/>
      <c r="CK16" s="73"/>
      <c r="CL16" s="75"/>
      <c r="CM16" s="72"/>
      <c r="CN16" s="73"/>
      <c r="CO16" s="75"/>
    </row>
    <row r="17" spans="1:93" x14ac:dyDescent="0.3">
      <c r="A17" s="21"/>
      <c r="B17" s="21"/>
      <c r="C17" s="100"/>
      <c r="D17" s="72"/>
      <c r="E17" s="73"/>
      <c r="F17" s="74"/>
      <c r="G17" s="72"/>
      <c r="H17" s="73"/>
      <c r="I17" s="75"/>
      <c r="J17" s="72"/>
      <c r="K17" s="73"/>
      <c r="L17" s="75"/>
      <c r="M17" s="72"/>
      <c r="N17" s="73"/>
      <c r="O17" s="75"/>
      <c r="P17" s="72"/>
      <c r="Q17" s="73"/>
      <c r="R17" s="75"/>
      <c r="S17" s="72"/>
      <c r="T17" s="73"/>
      <c r="U17" s="103"/>
      <c r="V17" s="107"/>
      <c r="W17" s="73"/>
      <c r="X17" s="113"/>
      <c r="Y17" s="72"/>
      <c r="Z17" s="73"/>
      <c r="AA17" s="98"/>
      <c r="AB17" s="168"/>
      <c r="AC17" s="73"/>
      <c r="AD17" s="98"/>
      <c r="AE17" s="72"/>
      <c r="AF17" s="73"/>
      <c r="AG17" s="98"/>
      <c r="AH17" s="72"/>
      <c r="AI17" s="73"/>
      <c r="AJ17" s="98"/>
      <c r="AK17" s="72"/>
      <c r="AL17" s="73"/>
      <c r="AM17" s="98"/>
      <c r="AN17" s="72"/>
      <c r="AO17" s="73"/>
      <c r="AP17" s="98"/>
      <c r="AQ17" s="72"/>
      <c r="AR17" s="73"/>
      <c r="AS17" s="98"/>
      <c r="AT17" s="72"/>
      <c r="AU17" s="73"/>
      <c r="AV17" s="98"/>
      <c r="AW17" s="72"/>
      <c r="AX17" s="73"/>
      <c r="AY17" s="98"/>
      <c r="AZ17" s="72"/>
      <c r="BA17" s="73"/>
      <c r="BB17" s="127"/>
      <c r="BC17" s="123"/>
      <c r="BD17" s="73"/>
      <c r="BE17" s="75"/>
      <c r="BF17" s="72"/>
      <c r="BG17" s="73"/>
      <c r="BH17" s="75"/>
      <c r="BI17" s="72"/>
      <c r="BJ17" s="73"/>
      <c r="BK17" s="126"/>
      <c r="BL17" s="107"/>
      <c r="BM17" s="73"/>
      <c r="BN17" s="75"/>
      <c r="BO17" s="79"/>
      <c r="BP17" s="73"/>
      <c r="BQ17" s="75"/>
      <c r="BR17" s="79"/>
      <c r="BS17" s="73"/>
      <c r="BT17" s="75"/>
      <c r="BU17" s="79"/>
      <c r="BV17" s="73"/>
      <c r="BW17" s="126"/>
      <c r="BX17" s="118"/>
      <c r="BY17" s="73"/>
      <c r="BZ17" s="103"/>
      <c r="CA17" s="118"/>
      <c r="CB17" s="119"/>
      <c r="CC17" s="75"/>
      <c r="CD17" s="134"/>
      <c r="CE17" s="73"/>
      <c r="CF17" s="75"/>
      <c r="CG17" s="123"/>
      <c r="CH17" s="73"/>
      <c r="CI17" s="103"/>
      <c r="CJ17" s="72"/>
      <c r="CK17" s="73"/>
      <c r="CL17" s="75"/>
      <c r="CM17" s="72"/>
      <c r="CN17" s="73"/>
      <c r="CO17" s="75"/>
    </row>
    <row r="18" spans="1:93" x14ac:dyDescent="0.3">
      <c r="A18" s="21"/>
      <c r="B18" s="21"/>
      <c r="C18" s="100"/>
      <c r="D18" s="72"/>
      <c r="E18" s="73"/>
      <c r="F18" s="74"/>
      <c r="G18" s="72"/>
      <c r="H18" s="73"/>
      <c r="I18" s="75"/>
      <c r="J18" s="72"/>
      <c r="K18" s="73"/>
      <c r="L18" s="75"/>
      <c r="M18" s="72"/>
      <c r="N18" s="73"/>
      <c r="O18" s="75"/>
      <c r="P18" s="72"/>
      <c r="Q18" s="73"/>
      <c r="R18" s="75"/>
      <c r="S18" s="72"/>
      <c r="T18" s="73"/>
      <c r="U18" s="103"/>
      <c r="V18" s="107"/>
      <c r="W18" s="73"/>
      <c r="X18" s="113"/>
      <c r="Y18" s="72"/>
      <c r="Z18" s="73"/>
      <c r="AA18" s="98"/>
      <c r="AB18" s="168"/>
      <c r="AC18" s="73"/>
      <c r="AD18" s="98"/>
      <c r="AE18" s="72"/>
      <c r="AF18" s="73"/>
      <c r="AG18" s="98"/>
      <c r="AH18" s="72"/>
      <c r="AI18" s="73"/>
      <c r="AJ18" s="98"/>
      <c r="AK18" s="72"/>
      <c r="AL18" s="73"/>
      <c r="AM18" s="98"/>
      <c r="AN18" s="72"/>
      <c r="AO18" s="73"/>
      <c r="AP18" s="98"/>
      <c r="AQ18" s="72"/>
      <c r="AR18" s="73"/>
      <c r="AS18" s="98"/>
      <c r="AT18" s="72"/>
      <c r="AU18" s="73"/>
      <c r="AV18" s="98"/>
      <c r="AW18" s="72"/>
      <c r="AX18" s="73"/>
      <c r="AY18" s="98"/>
      <c r="AZ18" s="72"/>
      <c r="BA18" s="73"/>
      <c r="BB18" s="127"/>
      <c r="BC18" s="123"/>
      <c r="BD18" s="73"/>
      <c r="BE18" s="75"/>
      <c r="BF18" s="72"/>
      <c r="BG18" s="73"/>
      <c r="BH18" s="75"/>
      <c r="BI18" s="72"/>
      <c r="BJ18" s="73"/>
      <c r="BK18" s="126"/>
      <c r="BL18" s="107"/>
      <c r="BM18" s="73"/>
      <c r="BN18" s="75"/>
      <c r="BO18" s="79"/>
      <c r="BP18" s="73"/>
      <c r="BQ18" s="75"/>
      <c r="BR18" s="79"/>
      <c r="BS18" s="73"/>
      <c r="BT18" s="75"/>
      <c r="BU18" s="79"/>
      <c r="BV18" s="73"/>
      <c r="BW18" s="126"/>
      <c r="BX18" s="118"/>
      <c r="BY18" s="73"/>
      <c r="BZ18" s="103"/>
      <c r="CA18" s="118"/>
      <c r="CB18" s="119"/>
      <c r="CC18" s="75"/>
      <c r="CD18" s="134"/>
      <c r="CE18" s="73"/>
      <c r="CF18" s="75"/>
      <c r="CG18" s="123"/>
      <c r="CH18" s="73"/>
      <c r="CI18" s="103"/>
      <c r="CJ18" s="72"/>
      <c r="CK18" s="73"/>
      <c r="CL18" s="75"/>
      <c r="CM18" s="72"/>
      <c r="CN18" s="73"/>
      <c r="CO18" s="75"/>
    </row>
    <row r="19" spans="1:93" x14ac:dyDescent="0.3">
      <c r="A19" s="21"/>
      <c r="B19" s="21"/>
      <c r="C19" s="100"/>
      <c r="D19" s="72"/>
      <c r="E19" s="73"/>
      <c r="F19" s="74"/>
      <c r="G19" s="72"/>
      <c r="H19" s="73"/>
      <c r="I19" s="75"/>
      <c r="J19" s="72"/>
      <c r="K19" s="73"/>
      <c r="L19" s="75"/>
      <c r="M19" s="72"/>
      <c r="N19" s="73"/>
      <c r="O19" s="75"/>
      <c r="P19" s="72"/>
      <c r="Q19" s="73"/>
      <c r="R19" s="75"/>
      <c r="S19" s="72"/>
      <c r="T19" s="73"/>
      <c r="U19" s="103"/>
      <c r="V19" s="107"/>
      <c r="W19" s="73"/>
      <c r="X19" s="113"/>
      <c r="Y19" s="72"/>
      <c r="Z19" s="73"/>
      <c r="AA19" s="98"/>
      <c r="AB19" s="168"/>
      <c r="AC19" s="73"/>
      <c r="AD19" s="98"/>
      <c r="AE19" s="72"/>
      <c r="AF19" s="73"/>
      <c r="AG19" s="98"/>
      <c r="AH19" s="72"/>
      <c r="AI19" s="73"/>
      <c r="AJ19" s="98"/>
      <c r="AK19" s="72"/>
      <c r="AL19" s="73"/>
      <c r="AM19" s="98"/>
      <c r="AN19" s="72"/>
      <c r="AO19" s="73"/>
      <c r="AP19" s="98"/>
      <c r="AQ19" s="72"/>
      <c r="AR19" s="73"/>
      <c r="AS19" s="98"/>
      <c r="AT19" s="72"/>
      <c r="AU19" s="73"/>
      <c r="AV19" s="98"/>
      <c r="AW19" s="72"/>
      <c r="AX19" s="73"/>
      <c r="AY19" s="98"/>
      <c r="AZ19" s="72"/>
      <c r="BA19" s="73"/>
      <c r="BB19" s="127"/>
      <c r="BC19" s="123"/>
      <c r="BD19" s="73"/>
      <c r="BE19" s="75"/>
      <c r="BF19" s="72"/>
      <c r="BG19" s="73"/>
      <c r="BH19" s="75"/>
      <c r="BI19" s="72"/>
      <c r="BJ19" s="73"/>
      <c r="BK19" s="126"/>
      <c r="BL19" s="107"/>
      <c r="BM19" s="73"/>
      <c r="BN19" s="75"/>
      <c r="BO19" s="79"/>
      <c r="BP19" s="73"/>
      <c r="BQ19" s="75"/>
      <c r="BR19" s="79"/>
      <c r="BS19" s="73"/>
      <c r="BT19" s="75"/>
      <c r="BU19" s="79"/>
      <c r="BV19" s="73"/>
      <c r="BW19" s="126"/>
      <c r="BX19" s="118"/>
      <c r="BY19" s="73"/>
      <c r="BZ19" s="103"/>
      <c r="CA19" s="118"/>
      <c r="CB19" s="119"/>
      <c r="CC19" s="75"/>
      <c r="CD19" s="134"/>
      <c r="CE19" s="73"/>
      <c r="CF19" s="75"/>
      <c r="CG19" s="123"/>
      <c r="CH19" s="73"/>
      <c r="CI19" s="103"/>
      <c r="CJ19" s="72"/>
      <c r="CK19" s="73"/>
      <c r="CL19" s="75"/>
      <c r="CM19" s="72"/>
      <c r="CN19" s="73"/>
      <c r="CO19" s="75"/>
    </row>
    <row r="20" spans="1:93" x14ac:dyDescent="0.3">
      <c r="A20" s="21"/>
      <c r="B20" s="21"/>
      <c r="C20" s="100"/>
      <c r="D20" s="72"/>
      <c r="E20" s="73"/>
      <c r="F20" s="74"/>
      <c r="G20" s="72"/>
      <c r="H20" s="73"/>
      <c r="I20" s="75"/>
      <c r="J20" s="72"/>
      <c r="K20" s="73"/>
      <c r="L20" s="75"/>
      <c r="M20" s="72"/>
      <c r="N20" s="73"/>
      <c r="O20" s="75"/>
      <c r="P20" s="72"/>
      <c r="Q20" s="73"/>
      <c r="R20" s="75"/>
      <c r="S20" s="72"/>
      <c r="T20" s="73"/>
      <c r="U20" s="103"/>
      <c r="V20" s="107"/>
      <c r="W20" s="73"/>
      <c r="X20" s="113"/>
      <c r="Y20" s="72"/>
      <c r="Z20" s="73"/>
      <c r="AA20" s="98"/>
      <c r="AB20" s="168"/>
      <c r="AC20" s="73"/>
      <c r="AD20" s="98"/>
      <c r="AE20" s="72"/>
      <c r="AF20" s="73"/>
      <c r="AG20" s="98"/>
      <c r="AH20" s="72"/>
      <c r="AI20" s="73"/>
      <c r="AJ20" s="98"/>
      <c r="AK20" s="72"/>
      <c r="AL20" s="73"/>
      <c r="AM20" s="98"/>
      <c r="AN20" s="72"/>
      <c r="AO20" s="73"/>
      <c r="AP20" s="98"/>
      <c r="AQ20" s="72"/>
      <c r="AR20" s="73"/>
      <c r="AS20" s="98"/>
      <c r="AT20" s="72"/>
      <c r="AU20" s="73"/>
      <c r="AV20" s="98"/>
      <c r="AW20" s="72"/>
      <c r="AX20" s="73"/>
      <c r="AY20" s="98"/>
      <c r="AZ20" s="72"/>
      <c r="BA20" s="73"/>
      <c r="BB20" s="127"/>
      <c r="BC20" s="123"/>
      <c r="BD20" s="73"/>
      <c r="BE20" s="75"/>
      <c r="BF20" s="72"/>
      <c r="BG20" s="73"/>
      <c r="BH20" s="75"/>
      <c r="BI20" s="72"/>
      <c r="BJ20" s="73"/>
      <c r="BK20" s="126"/>
      <c r="BL20" s="107"/>
      <c r="BM20" s="73"/>
      <c r="BN20" s="75"/>
      <c r="BO20" s="79"/>
      <c r="BP20" s="73"/>
      <c r="BQ20" s="75"/>
      <c r="BR20" s="79"/>
      <c r="BS20" s="73"/>
      <c r="BT20" s="75"/>
      <c r="BU20" s="79"/>
      <c r="BV20" s="73"/>
      <c r="BW20" s="126"/>
      <c r="BX20" s="118"/>
      <c r="BY20" s="73"/>
      <c r="BZ20" s="103"/>
      <c r="CA20" s="118"/>
      <c r="CB20" s="119"/>
      <c r="CC20" s="75"/>
      <c r="CD20" s="134"/>
      <c r="CE20" s="73"/>
      <c r="CF20" s="75"/>
      <c r="CG20" s="123"/>
      <c r="CH20" s="73"/>
      <c r="CI20" s="103"/>
      <c r="CJ20" s="72"/>
      <c r="CK20" s="73"/>
      <c r="CL20" s="75"/>
      <c r="CM20" s="72"/>
      <c r="CN20" s="73"/>
      <c r="CO20" s="75"/>
    </row>
    <row r="21" spans="1:93" x14ac:dyDescent="0.3">
      <c r="A21" s="21"/>
      <c r="B21" s="21"/>
      <c r="C21" s="100"/>
      <c r="D21" s="72"/>
      <c r="E21" s="73"/>
      <c r="F21" s="74"/>
      <c r="G21" s="72"/>
      <c r="H21" s="73"/>
      <c r="I21" s="75"/>
      <c r="J21" s="72"/>
      <c r="K21" s="73"/>
      <c r="L21" s="75"/>
      <c r="M21" s="72"/>
      <c r="N21" s="73"/>
      <c r="O21" s="75"/>
      <c r="P21" s="72"/>
      <c r="Q21" s="73"/>
      <c r="R21" s="75"/>
      <c r="S21" s="72"/>
      <c r="T21" s="73"/>
      <c r="U21" s="103"/>
      <c r="V21" s="107"/>
      <c r="W21" s="73"/>
      <c r="X21" s="113"/>
      <c r="Y21" s="72"/>
      <c r="Z21" s="73"/>
      <c r="AA21" s="98"/>
      <c r="AB21" s="168"/>
      <c r="AC21" s="73"/>
      <c r="AD21" s="98"/>
      <c r="AE21" s="72"/>
      <c r="AF21" s="73"/>
      <c r="AG21" s="98"/>
      <c r="AH21" s="72"/>
      <c r="AI21" s="73"/>
      <c r="AJ21" s="98"/>
      <c r="AK21" s="72"/>
      <c r="AL21" s="73"/>
      <c r="AM21" s="98"/>
      <c r="AN21" s="72"/>
      <c r="AO21" s="73"/>
      <c r="AP21" s="98"/>
      <c r="AQ21" s="72"/>
      <c r="AR21" s="73"/>
      <c r="AS21" s="98"/>
      <c r="AT21" s="72"/>
      <c r="AU21" s="73"/>
      <c r="AV21" s="98"/>
      <c r="AW21" s="72"/>
      <c r="AX21" s="73"/>
      <c r="AY21" s="98"/>
      <c r="AZ21" s="72"/>
      <c r="BA21" s="73"/>
      <c r="BB21" s="127"/>
      <c r="BC21" s="123"/>
      <c r="BD21" s="73"/>
      <c r="BE21" s="75"/>
      <c r="BF21" s="72"/>
      <c r="BG21" s="73"/>
      <c r="BH21" s="75"/>
      <c r="BI21" s="72"/>
      <c r="BJ21" s="73"/>
      <c r="BK21" s="126"/>
      <c r="BL21" s="107"/>
      <c r="BM21" s="73"/>
      <c r="BN21" s="75"/>
      <c r="BO21" s="79"/>
      <c r="BP21" s="73"/>
      <c r="BQ21" s="75"/>
      <c r="BR21" s="79"/>
      <c r="BS21" s="73"/>
      <c r="BT21" s="75"/>
      <c r="BU21" s="79"/>
      <c r="BV21" s="73"/>
      <c r="BW21" s="126"/>
      <c r="BX21" s="118"/>
      <c r="BY21" s="73"/>
      <c r="BZ21" s="103"/>
      <c r="CA21" s="118"/>
      <c r="CB21" s="119"/>
      <c r="CC21" s="75"/>
      <c r="CD21" s="134"/>
      <c r="CE21" s="73"/>
      <c r="CF21" s="75"/>
      <c r="CG21" s="123"/>
      <c r="CH21" s="73"/>
      <c r="CI21" s="103"/>
      <c r="CJ21" s="72"/>
      <c r="CK21" s="73"/>
      <c r="CL21" s="75"/>
      <c r="CM21" s="72"/>
      <c r="CN21" s="73"/>
      <c r="CO21" s="75"/>
    </row>
    <row r="22" spans="1:93" x14ac:dyDescent="0.3">
      <c r="A22" s="14"/>
      <c r="B22" s="14"/>
      <c r="C22" s="100"/>
      <c r="D22" s="72"/>
      <c r="E22" s="73"/>
      <c r="F22" s="94"/>
      <c r="G22" s="72"/>
      <c r="H22" s="73"/>
      <c r="I22" s="75"/>
      <c r="J22" s="72"/>
      <c r="K22" s="73"/>
      <c r="L22" s="75"/>
      <c r="M22" s="72"/>
      <c r="N22" s="73"/>
      <c r="O22" s="75"/>
      <c r="P22" s="72"/>
      <c r="Q22" s="73"/>
      <c r="R22" s="75"/>
      <c r="S22" s="72"/>
      <c r="T22" s="73"/>
      <c r="U22" s="104"/>
      <c r="V22" s="107"/>
      <c r="W22" s="73"/>
      <c r="X22" s="113"/>
      <c r="Y22" s="72"/>
      <c r="Z22" s="73"/>
      <c r="AA22" s="98"/>
      <c r="AB22" s="72"/>
      <c r="AC22" s="73"/>
      <c r="AD22" s="98"/>
      <c r="AE22" s="72"/>
      <c r="AF22" s="73"/>
      <c r="AG22" s="98"/>
      <c r="AH22" s="72"/>
      <c r="AI22" s="73"/>
      <c r="AJ22" s="98"/>
      <c r="AK22" s="72"/>
      <c r="AL22" s="73"/>
      <c r="AM22" s="98"/>
      <c r="AN22" s="72"/>
      <c r="AO22" s="73"/>
      <c r="AP22" s="98"/>
      <c r="AQ22" s="72"/>
      <c r="AR22" s="73"/>
      <c r="AS22" s="98"/>
      <c r="AT22" s="72"/>
      <c r="AU22" s="73"/>
      <c r="AV22" s="98"/>
      <c r="AW22" s="72"/>
      <c r="AX22" s="73"/>
      <c r="AY22" s="98"/>
      <c r="AZ22" s="72"/>
      <c r="BA22" s="73"/>
      <c r="BB22" s="127"/>
      <c r="BC22" s="123"/>
      <c r="BD22" s="73"/>
      <c r="BE22" s="75"/>
      <c r="BF22" s="72"/>
      <c r="BG22" s="73"/>
      <c r="BH22" s="75"/>
      <c r="BI22" s="72"/>
      <c r="BJ22" s="73"/>
      <c r="BK22" s="126"/>
      <c r="BL22" s="107"/>
      <c r="BM22" s="73"/>
      <c r="BN22" s="75"/>
      <c r="BO22" s="79"/>
      <c r="BP22" s="73"/>
      <c r="BQ22" s="75"/>
      <c r="BR22" s="79"/>
      <c r="BS22" s="73"/>
      <c r="BT22" s="75"/>
      <c r="BU22" s="79"/>
      <c r="BV22" s="73"/>
      <c r="BW22" s="126"/>
      <c r="BX22" s="107"/>
      <c r="BY22" s="73"/>
      <c r="BZ22" s="103"/>
      <c r="CA22" s="107"/>
      <c r="CB22" s="73"/>
      <c r="CC22" s="75"/>
      <c r="CD22" s="72"/>
      <c r="CE22" s="73"/>
      <c r="CF22" s="75"/>
      <c r="CG22" s="123"/>
      <c r="CH22" s="73"/>
      <c r="CI22" s="103"/>
      <c r="CJ22" s="72"/>
      <c r="CK22" s="73"/>
      <c r="CL22" s="75"/>
      <c r="CM22" s="72"/>
      <c r="CN22" s="73"/>
      <c r="CO22" s="75"/>
    </row>
    <row r="23" spans="1:93" x14ac:dyDescent="0.3">
      <c r="A23" s="35"/>
      <c r="B23" s="35"/>
      <c r="C23" s="100"/>
      <c r="D23" s="72"/>
      <c r="E23" s="73"/>
      <c r="F23" s="75"/>
      <c r="G23" s="72"/>
      <c r="H23" s="73"/>
      <c r="I23" s="75"/>
      <c r="J23" s="72"/>
      <c r="K23" s="73"/>
      <c r="L23" s="75"/>
      <c r="M23" s="72"/>
      <c r="N23" s="73"/>
      <c r="O23" s="75"/>
      <c r="P23" s="72"/>
      <c r="Q23" s="73"/>
      <c r="R23" s="75"/>
      <c r="S23" s="72"/>
      <c r="T23" s="73"/>
      <c r="U23" s="104"/>
      <c r="V23" s="107"/>
      <c r="W23" s="73"/>
      <c r="X23" s="104"/>
      <c r="Y23" s="72"/>
      <c r="Z23" s="73"/>
      <c r="AA23" s="97"/>
      <c r="AB23" s="72"/>
      <c r="AC23" s="73"/>
      <c r="AD23" s="97"/>
      <c r="AE23" s="72"/>
      <c r="AF23" s="73"/>
      <c r="AG23" s="97"/>
      <c r="AH23" s="72"/>
      <c r="AI23" s="73"/>
      <c r="AJ23" s="97"/>
      <c r="AK23" s="72"/>
      <c r="AL23" s="73"/>
      <c r="AM23" s="97"/>
      <c r="AN23" s="72"/>
      <c r="AO23" s="73"/>
      <c r="AP23" s="97"/>
      <c r="AQ23" s="72"/>
      <c r="AR23" s="73"/>
      <c r="AS23" s="97"/>
      <c r="AT23" s="72"/>
      <c r="AU23" s="73"/>
      <c r="AV23" s="97"/>
      <c r="AW23" s="72"/>
      <c r="AX23" s="73"/>
      <c r="AY23" s="97"/>
      <c r="AZ23" s="72"/>
      <c r="BA23" s="73"/>
      <c r="BB23" s="161"/>
      <c r="BC23" s="123"/>
      <c r="BD23" s="73"/>
      <c r="BE23" s="75"/>
      <c r="BF23" s="72"/>
      <c r="BG23" s="73"/>
      <c r="BH23" s="75"/>
      <c r="BI23" s="72"/>
      <c r="BJ23" s="73"/>
      <c r="BK23" s="126"/>
      <c r="BL23" s="107"/>
      <c r="BM23" s="73"/>
      <c r="BN23" s="75"/>
      <c r="BO23" s="79"/>
      <c r="BP23" s="73"/>
      <c r="BQ23" s="75"/>
      <c r="BR23" s="79"/>
      <c r="BS23" s="73"/>
      <c r="BT23" s="75"/>
      <c r="BU23" s="79"/>
      <c r="BV23" s="73"/>
      <c r="BW23" s="126"/>
      <c r="BX23" s="107"/>
      <c r="BY23" s="73"/>
      <c r="BZ23" s="103"/>
      <c r="CA23" s="107"/>
      <c r="CB23" s="73"/>
      <c r="CC23" s="75"/>
      <c r="CD23" s="72"/>
      <c r="CE23" s="73"/>
      <c r="CF23" s="75"/>
      <c r="CG23" s="123"/>
      <c r="CH23" s="73"/>
      <c r="CI23" s="103"/>
      <c r="CJ23" s="72"/>
      <c r="CK23" s="73"/>
      <c r="CL23" s="75"/>
      <c r="CM23" s="72"/>
      <c r="CN23" s="73"/>
      <c r="CO23" s="75"/>
    </row>
    <row r="24" spans="1:93" x14ac:dyDescent="0.3">
      <c r="A24" s="35"/>
      <c r="B24" s="35"/>
      <c r="C24" s="100"/>
      <c r="D24" s="72"/>
      <c r="E24" s="73"/>
      <c r="F24" s="75"/>
      <c r="G24" s="72"/>
      <c r="H24" s="73"/>
      <c r="I24" s="75"/>
      <c r="J24" s="72"/>
      <c r="K24" s="73"/>
      <c r="L24" s="75"/>
      <c r="M24" s="72"/>
      <c r="N24" s="73"/>
      <c r="O24" s="75"/>
      <c r="P24" s="72"/>
      <c r="Q24" s="73"/>
      <c r="R24" s="75"/>
      <c r="S24" s="72"/>
      <c r="T24" s="73"/>
      <c r="U24" s="104"/>
      <c r="V24" s="107"/>
      <c r="W24" s="73"/>
      <c r="X24" s="104"/>
      <c r="Y24" s="72"/>
      <c r="Z24" s="73"/>
      <c r="AA24" s="97"/>
      <c r="AB24" s="72"/>
      <c r="AC24" s="73"/>
      <c r="AD24" s="97"/>
      <c r="AE24" s="72"/>
      <c r="AF24" s="73"/>
      <c r="AG24" s="97"/>
      <c r="AH24" s="72"/>
      <c r="AI24" s="73"/>
      <c r="AJ24" s="97"/>
      <c r="AK24" s="72"/>
      <c r="AL24" s="73"/>
      <c r="AM24" s="97"/>
      <c r="AN24" s="72"/>
      <c r="AO24" s="73"/>
      <c r="AP24" s="97"/>
      <c r="AQ24" s="72"/>
      <c r="AR24" s="73"/>
      <c r="AS24" s="97"/>
      <c r="AT24" s="72"/>
      <c r="AU24" s="73"/>
      <c r="AV24" s="97"/>
      <c r="AW24" s="72"/>
      <c r="AX24" s="73"/>
      <c r="AY24" s="97"/>
      <c r="AZ24" s="72"/>
      <c r="BA24" s="73"/>
      <c r="BB24" s="161"/>
      <c r="BC24" s="123"/>
      <c r="BD24" s="73"/>
      <c r="BE24" s="75"/>
      <c r="BF24" s="72"/>
      <c r="BG24" s="73"/>
      <c r="BH24" s="75"/>
      <c r="BI24" s="72"/>
      <c r="BJ24" s="73"/>
      <c r="BK24" s="126"/>
      <c r="BL24" s="107"/>
      <c r="BM24" s="73"/>
      <c r="BN24" s="75"/>
      <c r="BO24" s="79"/>
      <c r="BP24" s="73"/>
      <c r="BQ24" s="75"/>
      <c r="BR24" s="79"/>
      <c r="BS24" s="73"/>
      <c r="BT24" s="75"/>
      <c r="BU24" s="79"/>
      <c r="BV24" s="73"/>
      <c r="BW24" s="126"/>
      <c r="BX24" s="107"/>
      <c r="BY24" s="73"/>
      <c r="BZ24" s="103"/>
      <c r="CA24" s="107"/>
      <c r="CB24" s="73"/>
      <c r="CC24" s="75"/>
      <c r="CD24" s="72"/>
      <c r="CE24" s="73"/>
      <c r="CF24" s="75"/>
      <c r="CG24" s="123"/>
      <c r="CH24" s="73"/>
      <c r="CI24" s="103"/>
      <c r="CJ24" s="72"/>
      <c r="CK24" s="73"/>
      <c r="CL24" s="75"/>
      <c r="CM24" s="72"/>
      <c r="CN24" s="73"/>
      <c r="CO24" s="75"/>
    </row>
    <row r="25" spans="1:93" x14ac:dyDescent="0.3">
      <c r="A25" s="36"/>
      <c r="B25" s="36"/>
      <c r="C25" s="100"/>
      <c r="D25" s="72"/>
      <c r="E25" s="73"/>
      <c r="F25" s="75"/>
      <c r="G25" s="72"/>
      <c r="H25" s="73"/>
      <c r="I25" s="75"/>
      <c r="J25" s="72"/>
      <c r="K25" s="73"/>
      <c r="L25" s="75"/>
      <c r="M25" s="72"/>
      <c r="N25" s="73"/>
      <c r="O25" s="75"/>
      <c r="P25" s="72"/>
      <c r="Q25" s="73"/>
      <c r="R25" s="75"/>
      <c r="S25" s="72"/>
      <c r="T25" s="73"/>
      <c r="U25" s="104"/>
      <c r="V25" s="107"/>
      <c r="W25" s="73"/>
      <c r="X25" s="104"/>
      <c r="Y25" s="72"/>
      <c r="Z25" s="73"/>
      <c r="AA25" s="97"/>
      <c r="AB25" s="72"/>
      <c r="AC25" s="73"/>
      <c r="AD25" s="97"/>
      <c r="AE25" s="72"/>
      <c r="AF25" s="73"/>
      <c r="AG25" s="97"/>
      <c r="AH25" s="72"/>
      <c r="AI25" s="73"/>
      <c r="AJ25" s="97"/>
      <c r="AK25" s="72"/>
      <c r="AL25" s="73"/>
      <c r="AM25" s="97"/>
      <c r="AN25" s="72"/>
      <c r="AO25" s="73"/>
      <c r="AP25" s="97"/>
      <c r="AQ25" s="72"/>
      <c r="AR25" s="73"/>
      <c r="AS25" s="97"/>
      <c r="AT25" s="72"/>
      <c r="AU25" s="73"/>
      <c r="AV25" s="97"/>
      <c r="AW25" s="72"/>
      <c r="AX25" s="73"/>
      <c r="AY25" s="97"/>
      <c r="AZ25" s="72"/>
      <c r="BA25" s="73"/>
      <c r="BB25" s="161"/>
      <c r="BC25" s="123"/>
      <c r="BD25" s="73"/>
      <c r="BE25" s="75"/>
      <c r="BF25" s="72"/>
      <c r="BG25" s="73"/>
      <c r="BH25" s="75"/>
      <c r="BI25" s="72"/>
      <c r="BJ25" s="73"/>
      <c r="BK25" s="126"/>
      <c r="BL25" s="107"/>
      <c r="BM25" s="73"/>
      <c r="BN25" s="75"/>
      <c r="BO25" s="79"/>
      <c r="BP25" s="73"/>
      <c r="BQ25" s="75"/>
      <c r="BR25" s="79"/>
      <c r="BS25" s="73"/>
      <c r="BT25" s="75"/>
      <c r="BU25" s="79"/>
      <c r="BV25" s="73"/>
      <c r="BW25" s="126"/>
      <c r="BX25" s="107"/>
      <c r="BY25" s="73"/>
      <c r="BZ25" s="103"/>
      <c r="CA25" s="107"/>
      <c r="CB25" s="73"/>
      <c r="CC25" s="75"/>
      <c r="CD25" s="72"/>
      <c r="CE25" s="73"/>
      <c r="CF25" s="75"/>
      <c r="CG25" s="123"/>
      <c r="CH25" s="73"/>
      <c r="CI25" s="103"/>
      <c r="CJ25" s="72"/>
      <c r="CK25" s="73"/>
      <c r="CL25" s="75"/>
      <c r="CM25" s="72"/>
      <c r="CN25" s="73"/>
      <c r="CO25" s="75"/>
    </row>
    <row r="26" spans="1:93" x14ac:dyDescent="0.3">
      <c r="A26" s="36"/>
      <c r="B26" s="36"/>
      <c r="C26" s="100"/>
      <c r="D26" s="72"/>
      <c r="E26" s="73"/>
      <c r="F26" s="75"/>
      <c r="G26" s="72"/>
      <c r="H26" s="73"/>
      <c r="I26" s="75"/>
      <c r="J26" s="72"/>
      <c r="K26" s="73"/>
      <c r="L26" s="75"/>
      <c r="M26" s="72"/>
      <c r="N26" s="73"/>
      <c r="O26" s="75"/>
      <c r="P26" s="72"/>
      <c r="Q26" s="73"/>
      <c r="R26" s="75"/>
      <c r="S26" s="72"/>
      <c r="T26" s="73"/>
      <c r="U26" s="104"/>
      <c r="V26" s="107"/>
      <c r="W26" s="73"/>
      <c r="X26" s="103"/>
      <c r="Y26" s="72"/>
      <c r="Z26" s="73"/>
      <c r="AA26" s="75"/>
      <c r="AB26" s="72"/>
      <c r="AC26" s="73"/>
      <c r="AD26" s="75"/>
      <c r="AE26" s="72"/>
      <c r="AF26" s="73"/>
      <c r="AG26" s="97"/>
      <c r="AH26" s="72"/>
      <c r="AI26" s="73"/>
      <c r="AJ26" s="97"/>
      <c r="AK26" s="72"/>
      <c r="AL26" s="73"/>
      <c r="AM26" s="97"/>
      <c r="AN26" s="72"/>
      <c r="AO26" s="73"/>
      <c r="AP26" s="97"/>
      <c r="AQ26" s="72"/>
      <c r="AR26" s="73"/>
      <c r="AS26" s="97"/>
      <c r="AT26" s="72"/>
      <c r="AU26" s="73"/>
      <c r="AV26" s="97"/>
      <c r="AW26" s="72"/>
      <c r="AX26" s="73"/>
      <c r="AY26" s="97"/>
      <c r="AZ26" s="72"/>
      <c r="BA26" s="73"/>
      <c r="BB26" s="161"/>
      <c r="BC26" s="123"/>
      <c r="BD26" s="73"/>
      <c r="BE26" s="75"/>
      <c r="BF26" s="72"/>
      <c r="BG26" s="73"/>
      <c r="BH26" s="75"/>
      <c r="BI26" s="72"/>
      <c r="BJ26" s="73"/>
      <c r="BK26" s="126"/>
      <c r="BL26" s="107"/>
      <c r="BM26" s="73"/>
      <c r="BN26" s="75"/>
      <c r="BO26" s="79"/>
      <c r="BP26" s="73"/>
      <c r="BQ26" s="75"/>
      <c r="BR26" s="79"/>
      <c r="BS26" s="73"/>
      <c r="BT26" s="75"/>
      <c r="BU26" s="79"/>
      <c r="BV26" s="73"/>
      <c r="BW26" s="126"/>
      <c r="BX26" s="107"/>
      <c r="BY26" s="73"/>
      <c r="BZ26" s="103"/>
      <c r="CA26" s="107"/>
      <c r="CB26" s="73"/>
      <c r="CC26" s="75"/>
      <c r="CD26" s="72"/>
      <c r="CE26" s="73"/>
      <c r="CF26" s="75"/>
      <c r="CG26" s="123"/>
      <c r="CH26" s="73"/>
      <c r="CI26" s="103"/>
      <c r="CJ26" s="72"/>
      <c r="CK26" s="73"/>
      <c r="CL26" s="98"/>
      <c r="CM26" s="72"/>
      <c r="CN26" s="73"/>
      <c r="CO26" s="131"/>
    </row>
    <row r="27" spans="1:93" x14ac:dyDescent="0.3">
      <c r="A27" s="21"/>
      <c r="B27" s="21"/>
      <c r="C27" s="100"/>
      <c r="D27" s="72"/>
      <c r="E27" s="73"/>
      <c r="F27" s="75"/>
      <c r="G27" s="72"/>
      <c r="H27" s="73"/>
      <c r="I27" s="75"/>
      <c r="J27" s="72"/>
      <c r="K27" s="73"/>
      <c r="L27" s="75"/>
      <c r="M27" s="72"/>
      <c r="N27" s="73"/>
      <c r="O27" s="75"/>
      <c r="P27" s="72"/>
      <c r="Q27" s="73"/>
      <c r="R27" s="75"/>
      <c r="S27" s="72"/>
      <c r="T27" s="73"/>
      <c r="U27" s="104"/>
      <c r="V27" s="107"/>
      <c r="W27" s="73"/>
      <c r="X27" s="104"/>
      <c r="Y27" s="72"/>
      <c r="Z27" s="73"/>
      <c r="AA27" s="97"/>
      <c r="AB27" s="72"/>
      <c r="AC27" s="73"/>
      <c r="AD27" s="97"/>
      <c r="AE27" s="72"/>
      <c r="AF27" s="73"/>
      <c r="AG27" s="97"/>
      <c r="AH27" s="72"/>
      <c r="AI27" s="73"/>
      <c r="AJ27" s="97"/>
      <c r="AK27" s="72"/>
      <c r="AL27" s="73"/>
      <c r="AM27" s="97"/>
      <c r="AN27" s="72"/>
      <c r="AO27" s="73"/>
      <c r="AP27" s="97"/>
      <c r="AQ27" s="72"/>
      <c r="AR27" s="73"/>
      <c r="AS27" s="97"/>
      <c r="AT27" s="72"/>
      <c r="AU27" s="73"/>
      <c r="AV27" s="97"/>
      <c r="AW27" s="72"/>
      <c r="AX27" s="73"/>
      <c r="AY27" s="97"/>
      <c r="AZ27" s="72"/>
      <c r="BA27" s="73"/>
      <c r="BB27" s="161"/>
      <c r="BC27" s="123"/>
      <c r="BD27" s="73"/>
      <c r="BE27" s="97"/>
      <c r="BF27" s="72"/>
      <c r="BG27" s="73"/>
      <c r="BH27" s="75"/>
      <c r="BI27" s="72"/>
      <c r="BJ27" s="73"/>
      <c r="BK27" s="126"/>
      <c r="BL27" s="107"/>
      <c r="BM27" s="73"/>
      <c r="BN27" s="75"/>
      <c r="BO27" s="79"/>
      <c r="BP27" s="73"/>
      <c r="BQ27" s="75"/>
      <c r="BR27" s="79"/>
      <c r="BS27" s="73"/>
      <c r="BT27" s="75"/>
      <c r="BU27" s="79"/>
      <c r="BV27" s="73"/>
      <c r="BW27" s="126"/>
      <c r="BX27" s="107"/>
      <c r="BY27" s="73"/>
      <c r="BZ27" s="103"/>
      <c r="CA27" s="107"/>
      <c r="CB27" s="73"/>
      <c r="CC27" s="75"/>
      <c r="CD27" s="72"/>
      <c r="CE27" s="73"/>
      <c r="CF27" s="75"/>
      <c r="CG27" s="123"/>
      <c r="CH27" s="73"/>
      <c r="CI27" s="103"/>
      <c r="CJ27" s="72"/>
      <c r="CK27" s="73"/>
      <c r="CL27" s="75"/>
      <c r="CM27" s="72"/>
      <c r="CN27" s="73"/>
      <c r="CO27" s="75"/>
    </row>
    <row r="28" spans="1:93" x14ac:dyDescent="0.3">
      <c r="A28" s="21"/>
      <c r="B28" s="21"/>
      <c r="C28" s="100"/>
      <c r="D28" s="72"/>
      <c r="E28" s="73"/>
      <c r="F28" s="75"/>
      <c r="G28" s="72"/>
      <c r="H28" s="73"/>
      <c r="I28" s="75"/>
      <c r="J28" s="72"/>
      <c r="K28" s="73"/>
      <c r="L28" s="75"/>
      <c r="M28" s="72"/>
      <c r="N28" s="73"/>
      <c r="O28" s="75"/>
      <c r="P28" s="72"/>
      <c r="Q28" s="73"/>
      <c r="R28" s="75"/>
      <c r="S28" s="72"/>
      <c r="T28" s="73"/>
      <c r="U28" s="104"/>
      <c r="V28" s="107"/>
      <c r="W28" s="73"/>
      <c r="X28" s="104"/>
      <c r="Y28" s="72"/>
      <c r="Z28" s="73"/>
      <c r="AA28" s="97"/>
      <c r="AB28" s="72"/>
      <c r="AC28" s="73"/>
      <c r="AD28" s="97"/>
      <c r="AE28" s="72"/>
      <c r="AF28" s="73"/>
      <c r="AG28" s="97"/>
      <c r="AH28" s="72"/>
      <c r="AI28" s="73"/>
      <c r="AJ28" s="97"/>
      <c r="AK28" s="72"/>
      <c r="AL28" s="73"/>
      <c r="AM28" s="97"/>
      <c r="AN28" s="72"/>
      <c r="AO28" s="73"/>
      <c r="AP28" s="97"/>
      <c r="AQ28" s="72"/>
      <c r="AR28" s="73"/>
      <c r="AS28" s="97"/>
      <c r="AT28" s="72"/>
      <c r="AU28" s="73"/>
      <c r="AV28" s="97"/>
      <c r="AW28" s="72"/>
      <c r="AX28" s="73"/>
      <c r="AY28" s="97"/>
      <c r="AZ28" s="72"/>
      <c r="BA28" s="73"/>
      <c r="BB28" s="161"/>
      <c r="BC28" s="123"/>
      <c r="BD28" s="73"/>
      <c r="BE28" s="97"/>
      <c r="BF28" s="72"/>
      <c r="BG28" s="73"/>
      <c r="BH28" s="75"/>
      <c r="BI28" s="72"/>
      <c r="BJ28" s="73"/>
      <c r="BK28" s="126"/>
      <c r="BL28" s="107"/>
      <c r="BM28" s="73"/>
      <c r="BN28" s="75"/>
      <c r="BO28" s="79"/>
      <c r="BP28" s="73"/>
      <c r="BQ28" s="75"/>
      <c r="BR28" s="79"/>
      <c r="BS28" s="73"/>
      <c r="BT28" s="75"/>
      <c r="BU28" s="79"/>
      <c r="BV28" s="73"/>
      <c r="BW28" s="126"/>
      <c r="BX28" s="107"/>
      <c r="BY28" s="73"/>
      <c r="BZ28" s="103"/>
      <c r="CA28" s="107"/>
      <c r="CB28" s="73"/>
      <c r="CC28" s="75"/>
      <c r="CD28" s="72"/>
      <c r="CE28" s="73"/>
      <c r="CF28" s="75"/>
      <c r="CG28" s="123"/>
      <c r="CH28" s="73"/>
      <c r="CI28" s="103"/>
      <c r="CJ28" s="72"/>
      <c r="CK28" s="73"/>
      <c r="CL28" s="75"/>
      <c r="CM28" s="72"/>
      <c r="CN28" s="73"/>
      <c r="CO28" s="75"/>
    </row>
    <row r="29" spans="1:93" x14ac:dyDescent="0.3">
      <c r="A29" s="21"/>
      <c r="B29" s="21"/>
      <c r="C29" s="100"/>
      <c r="D29" s="72"/>
      <c r="E29" s="73"/>
      <c r="F29" s="75"/>
      <c r="G29" s="72"/>
      <c r="H29" s="73"/>
      <c r="I29" s="75"/>
      <c r="J29" s="72"/>
      <c r="K29" s="73"/>
      <c r="L29" s="75"/>
      <c r="M29" s="72"/>
      <c r="N29" s="73"/>
      <c r="O29" s="75"/>
      <c r="P29" s="72"/>
      <c r="Q29" s="73"/>
      <c r="R29" s="75"/>
      <c r="S29" s="72"/>
      <c r="T29" s="73"/>
      <c r="U29" s="104"/>
      <c r="V29" s="107"/>
      <c r="W29" s="73"/>
      <c r="X29" s="104"/>
      <c r="Y29" s="72"/>
      <c r="Z29" s="73"/>
      <c r="AA29" s="97"/>
      <c r="AB29" s="72"/>
      <c r="AC29" s="73"/>
      <c r="AD29" s="97"/>
      <c r="AE29" s="72"/>
      <c r="AF29" s="73"/>
      <c r="AG29" s="97"/>
      <c r="AH29" s="72"/>
      <c r="AI29" s="73"/>
      <c r="AJ29" s="97"/>
      <c r="AK29" s="72"/>
      <c r="AL29" s="73"/>
      <c r="AM29" s="97"/>
      <c r="AN29" s="72"/>
      <c r="AO29" s="73"/>
      <c r="AP29" s="97"/>
      <c r="AQ29" s="72"/>
      <c r="AR29" s="73"/>
      <c r="AS29" s="97"/>
      <c r="AT29" s="72"/>
      <c r="AU29" s="73"/>
      <c r="AV29" s="97"/>
      <c r="AW29" s="72"/>
      <c r="AX29" s="73"/>
      <c r="AY29" s="97"/>
      <c r="AZ29" s="72"/>
      <c r="BA29" s="73"/>
      <c r="BB29" s="161"/>
      <c r="BC29" s="123"/>
      <c r="BD29" s="73"/>
      <c r="BE29" s="97"/>
      <c r="BF29" s="72"/>
      <c r="BG29" s="73"/>
      <c r="BH29" s="75"/>
      <c r="BI29" s="72"/>
      <c r="BJ29" s="73"/>
      <c r="BK29" s="126"/>
      <c r="BL29" s="107"/>
      <c r="BM29" s="73"/>
      <c r="BN29" s="75"/>
      <c r="BO29" s="79"/>
      <c r="BP29" s="73"/>
      <c r="BQ29" s="75"/>
      <c r="BR29" s="79"/>
      <c r="BS29" s="73"/>
      <c r="BT29" s="75"/>
      <c r="BU29" s="79"/>
      <c r="BV29" s="73"/>
      <c r="BW29" s="126"/>
      <c r="BX29" s="107"/>
      <c r="BY29" s="73"/>
      <c r="BZ29" s="103"/>
      <c r="CA29" s="107"/>
      <c r="CB29" s="73"/>
      <c r="CC29" s="75"/>
      <c r="CD29" s="72"/>
      <c r="CE29" s="73"/>
      <c r="CF29" s="75"/>
      <c r="CG29" s="123"/>
      <c r="CH29" s="73"/>
      <c r="CI29" s="103"/>
      <c r="CJ29" s="72"/>
      <c r="CK29" s="73"/>
      <c r="CL29" s="75"/>
      <c r="CM29" s="72"/>
      <c r="CN29" s="73"/>
      <c r="CO29" s="75"/>
    </row>
    <row r="30" spans="1:93" x14ac:dyDescent="0.3">
      <c r="A30" s="21"/>
      <c r="B30" s="21"/>
      <c r="C30" s="100"/>
      <c r="D30" s="72"/>
      <c r="E30" s="73"/>
      <c r="F30" s="75"/>
      <c r="G30" s="72"/>
      <c r="H30" s="73"/>
      <c r="I30" s="75"/>
      <c r="J30" s="72"/>
      <c r="K30" s="73"/>
      <c r="L30" s="75"/>
      <c r="M30" s="72"/>
      <c r="N30" s="73"/>
      <c r="O30" s="75"/>
      <c r="P30" s="72"/>
      <c r="Q30" s="73"/>
      <c r="R30" s="75"/>
      <c r="S30" s="72"/>
      <c r="T30" s="73"/>
      <c r="U30" s="104"/>
      <c r="V30" s="107"/>
      <c r="W30" s="73"/>
      <c r="X30" s="104"/>
      <c r="Y30" s="72"/>
      <c r="Z30" s="73"/>
      <c r="AA30" s="97"/>
      <c r="AB30" s="72"/>
      <c r="AC30" s="73"/>
      <c r="AD30" s="97"/>
      <c r="AE30" s="72"/>
      <c r="AF30" s="73"/>
      <c r="AG30" s="97"/>
      <c r="AH30" s="72"/>
      <c r="AI30" s="73"/>
      <c r="AJ30" s="97"/>
      <c r="AK30" s="72"/>
      <c r="AL30" s="73"/>
      <c r="AM30" s="97"/>
      <c r="AN30" s="72"/>
      <c r="AO30" s="73"/>
      <c r="AP30" s="97"/>
      <c r="AQ30" s="72"/>
      <c r="AR30" s="73"/>
      <c r="AS30" s="97"/>
      <c r="AT30" s="72"/>
      <c r="AU30" s="73"/>
      <c r="AV30" s="97"/>
      <c r="AW30" s="72"/>
      <c r="AX30" s="73"/>
      <c r="AY30" s="97"/>
      <c r="AZ30" s="72"/>
      <c r="BA30" s="73"/>
      <c r="BB30" s="161"/>
      <c r="BC30" s="123"/>
      <c r="BD30" s="73"/>
      <c r="BE30" s="97"/>
      <c r="BF30" s="72"/>
      <c r="BG30" s="73"/>
      <c r="BH30" s="75"/>
      <c r="BI30" s="72"/>
      <c r="BJ30" s="73"/>
      <c r="BK30" s="126"/>
      <c r="BL30" s="107"/>
      <c r="BM30" s="73"/>
      <c r="BN30" s="75"/>
      <c r="BO30" s="79"/>
      <c r="BP30" s="73"/>
      <c r="BQ30" s="75"/>
      <c r="BR30" s="79"/>
      <c r="BS30" s="73"/>
      <c r="BT30" s="75"/>
      <c r="BU30" s="79"/>
      <c r="BV30" s="73"/>
      <c r="BW30" s="126"/>
      <c r="BX30" s="107"/>
      <c r="BY30" s="73"/>
      <c r="BZ30" s="103"/>
      <c r="CA30" s="107"/>
      <c r="CB30" s="73"/>
      <c r="CC30" s="75"/>
      <c r="CD30" s="72"/>
      <c r="CE30" s="73"/>
      <c r="CF30" s="75"/>
      <c r="CG30" s="123"/>
      <c r="CH30" s="73"/>
      <c r="CI30" s="103"/>
      <c r="CJ30" s="72"/>
      <c r="CK30" s="73"/>
      <c r="CL30" s="75"/>
      <c r="CM30" s="72"/>
      <c r="CN30" s="73"/>
      <c r="CO30" s="75"/>
    </row>
    <row r="31" spans="1:93" x14ac:dyDescent="0.3">
      <c r="A31" s="21"/>
      <c r="B31" s="21"/>
      <c r="C31" s="100"/>
      <c r="D31" s="72"/>
      <c r="E31" s="73"/>
      <c r="F31" s="75"/>
      <c r="G31" s="72"/>
      <c r="H31" s="73"/>
      <c r="I31" s="75"/>
      <c r="J31" s="72"/>
      <c r="K31" s="73"/>
      <c r="L31" s="75"/>
      <c r="M31" s="72"/>
      <c r="N31" s="73"/>
      <c r="O31" s="75"/>
      <c r="P31" s="72"/>
      <c r="Q31" s="73"/>
      <c r="R31" s="75"/>
      <c r="S31" s="72"/>
      <c r="T31" s="73"/>
      <c r="U31" s="104"/>
      <c r="V31" s="107"/>
      <c r="W31" s="73"/>
      <c r="X31" s="113"/>
      <c r="Y31" s="72"/>
      <c r="Z31" s="73"/>
      <c r="AA31" s="98"/>
      <c r="AB31" s="72"/>
      <c r="AC31" s="73"/>
      <c r="AD31" s="98"/>
      <c r="AE31" s="72"/>
      <c r="AF31" s="73"/>
      <c r="AG31" s="98"/>
      <c r="AH31" s="72"/>
      <c r="AI31" s="73"/>
      <c r="AJ31" s="98"/>
      <c r="AK31" s="72"/>
      <c r="AL31" s="73"/>
      <c r="AM31" s="98"/>
      <c r="AN31" s="72"/>
      <c r="AO31" s="73"/>
      <c r="AP31" s="98"/>
      <c r="AQ31" s="72"/>
      <c r="AR31" s="73"/>
      <c r="AS31" s="98"/>
      <c r="AT31" s="72"/>
      <c r="AU31" s="73"/>
      <c r="AV31" s="98"/>
      <c r="AW31" s="72"/>
      <c r="AX31" s="73"/>
      <c r="AY31" s="98"/>
      <c r="AZ31" s="72"/>
      <c r="BA31" s="73"/>
      <c r="BB31" s="127"/>
      <c r="BC31" s="123"/>
      <c r="BD31" s="73"/>
      <c r="BE31" s="75"/>
      <c r="BF31" s="72"/>
      <c r="BG31" s="73"/>
      <c r="BH31" s="75"/>
      <c r="BI31" s="72"/>
      <c r="BJ31" s="73"/>
      <c r="BK31" s="126"/>
      <c r="BL31" s="107"/>
      <c r="BM31" s="73"/>
      <c r="BN31" s="75"/>
      <c r="BO31" s="79"/>
      <c r="BP31" s="73"/>
      <c r="BQ31" s="75"/>
      <c r="BR31" s="79"/>
      <c r="BS31" s="73"/>
      <c r="BT31" s="75"/>
      <c r="BU31" s="79"/>
      <c r="BV31" s="73"/>
      <c r="BW31" s="126"/>
      <c r="BX31" s="107"/>
      <c r="BY31" s="73"/>
      <c r="BZ31" s="103"/>
      <c r="CA31" s="107"/>
      <c r="CB31" s="73"/>
      <c r="CC31" s="75"/>
      <c r="CD31" s="72"/>
      <c r="CE31" s="73"/>
      <c r="CF31" s="75"/>
      <c r="CG31" s="123"/>
      <c r="CH31" s="73"/>
      <c r="CI31" s="103"/>
      <c r="CJ31" s="72"/>
      <c r="CK31" s="73"/>
      <c r="CL31" s="75"/>
      <c r="CM31" s="72"/>
      <c r="CN31" s="73"/>
      <c r="CO31" s="75"/>
    </row>
    <row r="32" spans="1:93" x14ac:dyDescent="0.3">
      <c r="A32" s="21"/>
      <c r="B32" s="21"/>
      <c r="C32" s="100"/>
      <c r="D32" s="72"/>
      <c r="E32" s="73"/>
      <c r="F32" s="75"/>
      <c r="G32" s="72"/>
      <c r="H32" s="73"/>
      <c r="I32" s="75"/>
      <c r="J32" s="72"/>
      <c r="K32" s="73"/>
      <c r="L32" s="75"/>
      <c r="M32" s="72"/>
      <c r="N32" s="73"/>
      <c r="O32" s="75"/>
      <c r="P32" s="72"/>
      <c r="Q32" s="73"/>
      <c r="R32" s="75"/>
      <c r="S32" s="72"/>
      <c r="T32" s="73"/>
      <c r="U32" s="104"/>
      <c r="V32" s="107"/>
      <c r="W32" s="73"/>
      <c r="X32" s="113"/>
      <c r="Y32" s="72"/>
      <c r="Z32" s="73"/>
      <c r="AA32" s="98"/>
      <c r="AB32" s="72"/>
      <c r="AC32" s="73"/>
      <c r="AD32" s="98"/>
      <c r="AE32" s="72"/>
      <c r="AF32" s="73"/>
      <c r="AG32" s="98"/>
      <c r="AH32" s="72"/>
      <c r="AI32" s="73"/>
      <c r="AJ32" s="98"/>
      <c r="AK32" s="72"/>
      <c r="AL32" s="73"/>
      <c r="AM32" s="98"/>
      <c r="AN32" s="72"/>
      <c r="AO32" s="73"/>
      <c r="AP32" s="98"/>
      <c r="AQ32" s="72"/>
      <c r="AR32" s="73"/>
      <c r="AS32" s="98"/>
      <c r="AT32" s="72"/>
      <c r="AU32" s="73"/>
      <c r="AV32" s="98"/>
      <c r="AW32" s="72"/>
      <c r="AX32" s="73"/>
      <c r="AY32" s="98"/>
      <c r="AZ32" s="72"/>
      <c r="BA32" s="73"/>
      <c r="BB32" s="127"/>
      <c r="BC32" s="123"/>
      <c r="BD32" s="73"/>
      <c r="BE32" s="75"/>
      <c r="BF32" s="72"/>
      <c r="BG32" s="73"/>
      <c r="BH32" s="75"/>
      <c r="BI32" s="72"/>
      <c r="BJ32" s="73"/>
      <c r="BK32" s="126"/>
      <c r="BL32" s="107"/>
      <c r="BM32" s="73"/>
      <c r="BN32" s="75"/>
      <c r="BO32" s="79"/>
      <c r="BP32" s="73"/>
      <c r="BQ32" s="75"/>
      <c r="BR32" s="79"/>
      <c r="BS32" s="73"/>
      <c r="BT32" s="75"/>
      <c r="BU32" s="79"/>
      <c r="BV32" s="73"/>
      <c r="BW32" s="126"/>
      <c r="BX32" s="107"/>
      <c r="BY32" s="73"/>
      <c r="BZ32" s="103"/>
      <c r="CA32" s="107"/>
      <c r="CB32" s="73"/>
      <c r="CC32" s="75"/>
      <c r="CD32" s="72"/>
      <c r="CE32" s="73"/>
      <c r="CF32" s="75"/>
      <c r="CG32" s="123"/>
      <c r="CH32" s="73"/>
      <c r="CI32" s="103"/>
      <c r="CJ32" s="72"/>
      <c r="CK32" s="73"/>
      <c r="CL32" s="75"/>
      <c r="CM32" s="72"/>
      <c r="CN32" s="73"/>
      <c r="CO32" s="75"/>
    </row>
    <row r="33" spans="1:93" x14ac:dyDescent="0.3">
      <c r="A33" s="21"/>
      <c r="B33" s="21"/>
      <c r="C33" s="100"/>
      <c r="D33" s="72"/>
      <c r="E33" s="73"/>
      <c r="F33" s="75"/>
      <c r="G33" s="72"/>
      <c r="H33" s="73"/>
      <c r="I33" s="75"/>
      <c r="J33" s="72"/>
      <c r="K33" s="73"/>
      <c r="L33" s="75"/>
      <c r="M33" s="72"/>
      <c r="N33" s="73"/>
      <c r="O33" s="75"/>
      <c r="P33" s="72"/>
      <c r="Q33" s="73"/>
      <c r="R33" s="75"/>
      <c r="S33" s="72"/>
      <c r="T33" s="73"/>
      <c r="U33" s="104"/>
      <c r="V33" s="107"/>
      <c r="W33" s="73"/>
      <c r="X33" s="103"/>
      <c r="Y33" s="72"/>
      <c r="Z33" s="73"/>
      <c r="AA33" s="75"/>
      <c r="AB33" s="72"/>
      <c r="AC33" s="73"/>
      <c r="AD33" s="75"/>
      <c r="AE33" s="72"/>
      <c r="AF33" s="73"/>
      <c r="AG33" s="75"/>
      <c r="AH33" s="72"/>
      <c r="AI33" s="73"/>
      <c r="AJ33" s="75"/>
      <c r="AK33" s="72"/>
      <c r="AL33" s="73"/>
      <c r="AM33" s="75"/>
      <c r="AN33" s="72"/>
      <c r="AO33" s="73"/>
      <c r="AP33" s="75"/>
      <c r="AQ33" s="72"/>
      <c r="AR33" s="73"/>
      <c r="AS33" s="75"/>
      <c r="AT33" s="72"/>
      <c r="AU33" s="73"/>
      <c r="AV33" s="75"/>
      <c r="AW33" s="72"/>
      <c r="AX33" s="73"/>
      <c r="AY33" s="75"/>
      <c r="AZ33" s="72"/>
      <c r="BA33" s="73"/>
      <c r="BB33" s="126"/>
      <c r="BC33" s="123"/>
      <c r="BD33" s="73"/>
      <c r="BE33" s="75"/>
      <c r="BF33" s="72"/>
      <c r="BG33" s="73"/>
      <c r="BH33" s="75"/>
      <c r="BI33" s="72"/>
      <c r="BJ33" s="73"/>
      <c r="BK33" s="126"/>
      <c r="BL33" s="107"/>
      <c r="BM33" s="73"/>
      <c r="BN33" s="75"/>
      <c r="BO33" s="79"/>
      <c r="BP33" s="73"/>
      <c r="BQ33" s="75"/>
      <c r="BR33" s="79"/>
      <c r="BS33" s="73"/>
      <c r="BT33" s="75"/>
      <c r="BU33" s="79"/>
      <c r="BV33" s="73"/>
      <c r="BW33" s="126"/>
      <c r="BX33" s="107"/>
      <c r="BY33" s="73"/>
      <c r="BZ33" s="103"/>
      <c r="CA33" s="107"/>
      <c r="CB33" s="73"/>
      <c r="CC33" s="75"/>
      <c r="CD33" s="72"/>
      <c r="CE33" s="73"/>
      <c r="CF33" s="75"/>
      <c r="CG33" s="123"/>
      <c r="CH33" s="73"/>
      <c r="CI33" s="103"/>
      <c r="CJ33" s="72"/>
      <c r="CK33" s="73"/>
      <c r="CL33" s="75"/>
      <c r="CM33" s="72"/>
      <c r="CN33" s="73"/>
      <c r="CO33" s="75"/>
    </row>
    <row r="34" spans="1:93" x14ac:dyDescent="0.3">
      <c r="A34" s="21"/>
      <c r="B34" s="21"/>
      <c r="C34" s="100"/>
      <c r="D34" s="72"/>
      <c r="E34" s="73"/>
      <c r="F34" s="75"/>
      <c r="G34" s="72"/>
      <c r="H34" s="73"/>
      <c r="I34" s="75"/>
      <c r="J34" s="72"/>
      <c r="K34" s="73"/>
      <c r="L34" s="75"/>
      <c r="M34" s="72"/>
      <c r="N34" s="73"/>
      <c r="O34" s="75"/>
      <c r="P34" s="72"/>
      <c r="Q34" s="73"/>
      <c r="R34" s="75"/>
      <c r="S34" s="72"/>
      <c r="T34" s="73"/>
      <c r="U34" s="104"/>
      <c r="V34" s="107"/>
      <c r="W34" s="73"/>
      <c r="X34" s="113"/>
      <c r="Y34" s="72"/>
      <c r="Z34" s="73"/>
      <c r="AA34" s="98"/>
      <c r="AB34" s="72"/>
      <c r="AC34" s="73"/>
      <c r="AD34" s="98"/>
      <c r="AE34" s="72"/>
      <c r="AF34" s="73"/>
      <c r="AG34" s="98"/>
      <c r="AH34" s="72"/>
      <c r="AI34" s="73"/>
      <c r="AJ34" s="98"/>
      <c r="AK34" s="72"/>
      <c r="AL34" s="73"/>
      <c r="AM34" s="98"/>
      <c r="AN34" s="72"/>
      <c r="AO34" s="73"/>
      <c r="AP34" s="98"/>
      <c r="AQ34" s="72"/>
      <c r="AR34" s="73"/>
      <c r="AS34" s="98"/>
      <c r="AT34" s="72"/>
      <c r="AU34" s="73"/>
      <c r="AV34" s="98"/>
      <c r="AW34" s="72"/>
      <c r="AX34" s="73"/>
      <c r="AY34" s="98"/>
      <c r="AZ34" s="72"/>
      <c r="BA34" s="73"/>
      <c r="BB34" s="127"/>
      <c r="BC34" s="123"/>
      <c r="BD34" s="73"/>
      <c r="BE34" s="75"/>
      <c r="BF34" s="72"/>
      <c r="BG34" s="73"/>
      <c r="BH34" s="75"/>
      <c r="BI34" s="72"/>
      <c r="BJ34" s="73"/>
      <c r="BK34" s="126"/>
      <c r="BL34" s="107"/>
      <c r="BM34" s="73"/>
      <c r="BN34" s="75"/>
      <c r="BO34" s="79"/>
      <c r="BP34" s="73"/>
      <c r="BQ34" s="75"/>
      <c r="BR34" s="79"/>
      <c r="BS34" s="73"/>
      <c r="BT34" s="75"/>
      <c r="BU34" s="79"/>
      <c r="BV34" s="73"/>
      <c r="BW34" s="126"/>
      <c r="BX34" s="107"/>
      <c r="BY34" s="73"/>
      <c r="BZ34" s="103"/>
      <c r="CA34" s="107"/>
      <c r="CB34" s="73"/>
      <c r="CC34" s="75"/>
      <c r="CD34" s="72"/>
      <c r="CE34" s="73"/>
      <c r="CF34" s="75"/>
      <c r="CG34" s="123"/>
      <c r="CH34" s="73"/>
      <c r="CI34" s="103"/>
      <c r="CJ34" s="72"/>
      <c r="CK34" s="73"/>
      <c r="CL34" s="75"/>
      <c r="CM34" s="72"/>
      <c r="CN34" s="73"/>
      <c r="CO34" s="75"/>
    </row>
    <row r="35" spans="1:93" x14ac:dyDescent="0.3">
      <c r="A35" s="21"/>
      <c r="B35" s="21"/>
      <c r="C35" s="100"/>
      <c r="D35" s="72"/>
      <c r="E35" s="73"/>
      <c r="F35" s="75"/>
      <c r="G35" s="72"/>
      <c r="H35" s="73"/>
      <c r="I35" s="75"/>
      <c r="J35" s="72"/>
      <c r="K35" s="73"/>
      <c r="L35" s="75"/>
      <c r="M35" s="72"/>
      <c r="N35" s="73"/>
      <c r="O35" s="75"/>
      <c r="P35" s="72"/>
      <c r="Q35" s="73"/>
      <c r="R35" s="75"/>
      <c r="S35" s="72"/>
      <c r="T35" s="73"/>
      <c r="U35" s="104"/>
      <c r="V35" s="107"/>
      <c r="W35" s="73"/>
      <c r="X35" s="113"/>
      <c r="Y35" s="72"/>
      <c r="Z35" s="73"/>
      <c r="AA35" s="98"/>
      <c r="AB35" s="72"/>
      <c r="AC35" s="73"/>
      <c r="AD35" s="98"/>
      <c r="AE35" s="72"/>
      <c r="AF35" s="73"/>
      <c r="AG35" s="98"/>
      <c r="AH35" s="72"/>
      <c r="AI35" s="73"/>
      <c r="AJ35" s="98"/>
      <c r="AK35" s="72"/>
      <c r="AL35" s="73"/>
      <c r="AM35" s="98"/>
      <c r="AN35" s="72"/>
      <c r="AO35" s="73"/>
      <c r="AP35" s="98"/>
      <c r="AQ35" s="72"/>
      <c r="AR35" s="73"/>
      <c r="AS35" s="98"/>
      <c r="AT35" s="72"/>
      <c r="AU35" s="73"/>
      <c r="AV35" s="98"/>
      <c r="AW35" s="72"/>
      <c r="AX35" s="73"/>
      <c r="AY35" s="98"/>
      <c r="AZ35" s="72"/>
      <c r="BA35" s="73"/>
      <c r="BB35" s="127"/>
      <c r="BC35" s="123"/>
      <c r="BD35" s="73"/>
      <c r="BE35" s="75"/>
      <c r="BF35" s="72"/>
      <c r="BG35" s="73"/>
      <c r="BH35" s="75"/>
      <c r="BI35" s="72"/>
      <c r="BJ35" s="73"/>
      <c r="BK35" s="126"/>
      <c r="BL35" s="107"/>
      <c r="BM35" s="73"/>
      <c r="BN35" s="75"/>
      <c r="BO35" s="79"/>
      <c r="BP35" s="73"/>
      <c r="BQ35" s="75"/>
      <c r="BR35" s="79"/>
      <c r="BS35" s="73"/>
      <c r="BT35" s="75"/>
      <c r="BU35" s="79"/>
      <c r="BV35" s="73"/>
      <c r="BW35" s="126"/>
      <c r="BX35" s="107"/>
      <c r="BY35" s="73"/>
      <c r="BZ35" s="103"/>
      <c r="CA35" s="107"/>
      <c r="CB35" s="73"/>
      <c r="CC35" s="75"/>
      <c r="CD35" s="72"/>
      <c r="CE35" s="73"/>
      <c r="CF35" s="75"/>
      <c r="CG35" s="123"/>
      <c r="CH35" s="73"/>
      <c r="CI35" s="103"/>
      <c r="CJ35" s="72"/>
      <c r="CK35" s="73"/>
      <c r="CL35" s="75"/>
      <c r="CM35" s="72"/>
      <c r="CN35" s="73"/>
      <c r="CO35" s="75"/>
    </row>
    <row r="36" spans="1:93" x14ac:dyDescent="0.3">
      <c r="A36" s="21"/>
      <c r="B36" s="21"/>
      <c r="C36" s="100"/>
      <c r="D36" s="72"/>
      <c r="E36" s="73"/>
      <c r="F36" s="75"/>
      <c r="G36" s="72"/>
      <c r="H36" s="73"/>
      <c r="I36" s="75"/>
      <c r="J36" s="72"/>
      <c r="K36" s="73"/>
      <c r="L36" s="75"/>
      <c r="M36" s="72"/>
      <c r="N36" s="73"/>
      <c r="O36" s="75"/>
      <c r="P36" s="72"/>
      <c r="Q36" s="73"/>
      <c r="R36" s="75"/>
      <c r="S36" s="72"/>
      <c r="T36" s="73"/>
      <c r="U36" s="104"/>
      <c r="V36" s="107"/>
      <c r="W36" s="73"/>
      <c r="X36" s="113"/>
      <c r="Y36" s="72"/>
      <c r="Z36" s="73"/>
      <c r="AA36" s="98"/>
      <c r="AB36" s="72"/>
      <c r="AC36" s="73"/>
      <c r="AD36" s="98"/>
      <c r="AE36" s="72"/>
      <c r="AF36" s="73"/>
      <c r="AG36" s="98"/>
      <c r="AH36" s="72"/>
      <c r="AI36" s="73"/>
      <c r="AJ36" s="98"/>
      <c r="AK36" s="72"/>
      <c r="AL36" s="73"/>
      <c r="AM36" s="98"/>
      <c r="AN36" s="72"/>
      <c r="AO36" s="73"/>
      <c r="AP36" s="98"/>
      <c r="AQ36" s="72"/>
      <c r="AR36" s="73"/>
      <c r="AS36" s="98"/>
      <c r="AT36" s="72"/>
      <c r="AU36" s="73"/>
      <c r="AV36" s="98"/>
      <c r="AW36" s="72"/>
      <c r="AX36" s="73"/>
      <c r="AY36" s="98"/>
      <c r="AZ36" s="72"/>
      <c r="BA36" s="73"/>
      <c r="BB36" s="127"/>
      <c r="BC36" s="123"/>
      <c r="BD36" s="73"/>
      <c r="BE36" s="75"/>
      <c r="BF36" s="72"/>
      <c r="BG36" s="73"/>
      <c r="BH36" s="98"/>
      <c r="BI36" s="72"/>
      <c r="BJ36" s="73"/>
      <c r="BK36" s="127"/>
      <c r="BL36" s="107"/>
      <c r="BM36" s="73"/>
      <c r="BN36" s="75"/>
      <c r="BO36" s="79"/>
      <c r="BP36" s="73"/>
      <c r="BQ36" s="75"/>
      <c r="BR36" s="79"/>
      <c r="BS36" s="73"/>
      <c r="BT36" s="75"/>
      <c r="BU36" s="79"/>
      <c r="BV36" s="73"/>
      <c r="BW36" s="126"/>
      <c r="BX36" s="107"/>
      <c r="BY36" s="73"/>
      <c r="BZ36" s="103"/>
      <c r="CA36" s="107"/>
      <c r="CB36" s="73"/>
      <c r="CC36" s="75"/>
      <c r="CD36" s="72"/>
      <c r="CE36" s="73"/>
      <c r="CF36" s="75"/>
      <c r="CG36" s="123"/>
      <c r="CH36" s="73"/>
      <c r="CI36" s="103"/>
      <c r="CJ36" s="72"/>
      <c r="CK36" s="73"/>
      <c r="CL36" s="75"/>
      <c r="CM36" s="72"/>
      <c r="CN36" s="73"/>
      <c r="CO36" s="75"/>
    </row>
    <row r="37" spans="1:93" x14ac:dyDescent="0.3">
      <c r="A37" s="21"/>
      <c r="B37" s="21"/>
      <c r="C37" s="100"/>
      <c r="D37" s="72"/>
      <c r="E37" s="73"/>
      <c r="F37" s="75"/>
      <c r="G37" s="72"/>
      <c r="H37" s="73"/>
      <c r="I37" s="75"/>
      <c r="J37" s="72"/>
      <c r="K37" s="73"/>
      <c r="L37" s="75"/>
      <c r="M37" s="72"/>
      <c r="N37" s="73"/>
      <c r="O37" s="75"/>
      <c r="P37" s="72"/>
      <c r="Q37" s="73"/>
      <c r="R37" s="75"/>
      <c r="S37" s="72"/>
      <c r="T37" s="73"/>
      <c r="U37" s="104"/>
      <c r="V37" s="107"/>
      <c r="W37" s="73"/>
      <c r="X37" s="113"/>
      <c r="Y37" s="72"/>
      <c r="Z37" s="73"/>
      <c r="AA37" s="98"/>
      <c r="AB37" s="72"/>
      <c r="AC37" s="73"/>
      <c r="AD37" s="98"/>
      <c r="AE37" s="72"/>
      <c r="AF37" s="73"/>
      <c r="AG37" s="98"/>
      <c r="AH37" s="72"/>
      <c r="AI37" s="73"/>
      <c r="AJ37" s="98"/>
      <c r="AK37" s="72"/>
      <c r="AL37" s="73"/>
      <c r="AM37" s="98"/>
      <c r="AN37" s="72"/>
      <c r="AO37" s="73"/>
      <c r="AP37" s="98"/>
      <c r="AQ37" s="72"/>
      <c r="AR37" s="73"/>
      <c r="AS37" s="98"/>
      <c r="AT37" s="72"/>
      <c r="AU37" s="73"/>
      <c r="AV37" s="98"/>
      <c r="AW37" s="72"/>
      <c r="AX37" s="73"/>
      <c r="AY37" s="98"/>
      <c r="AZ37" s="72"/>
      <c r="BA37" s="73"/>
      <c r="BB37" s="127"/>
      <c r="BC37" s="123"/>
      <c r="BD37" s="73"/>
      <c r="BE37" s="75"/>
      <c r="BF37" s="72"/>
      <c r="BG37" s="73"/>
      <c r="BH37" s="98"/>
      <c r="BI37" s="72"/>
      <c r="BJ37" s="73"/>
      <c r="BK37" s="127"/>
      <c r="BL37" s="107"/>
      <c r="BM37" s="73"/>
      <c r="BN37" s="75"/>
      <c r="BO37" s="79"/>
      <c r="BP37" s="73"/>
      <c r="BQ37" s="75"/>
      <c r="BR37" s="79"/>
      <c r="BS37" s="73"/>
      <c r="BT37" s="75"/>
      <c r="BU37" s="79"/>
      <c r="BV37" s="73"/>
      <c r="BW37" s="126"/>
      <c r="BX37" s="107"/>
      <c r="BY37" s="73"/>
      <c r="BZ37" s="103"/>
      <c r="CA37" s="107"/>
      <c r="CB37" s="73"/>
      <c r="CC37" s="75"/>
      <c r="CD37" s="72"/>
      <c r="CE37" s="73"/>
      <c r="CF37" s="75"/>
      <c r="CG37" s="123"/>
      <c r="CH37" s="73"/>
      <c r="CI37" s="103"/>
      <c r="CJ37" s="72"/>
      <c r="CK37" s="73"/>
      <c r="CL37" s="75"/>
      <c r="CM37" s="72"/>
      <c r="CN37" s="73"/>
      <c r="CO37" s="75"/>
    </row>
    <row r="38" spans="1:93" x14ac:dyDescent="0.3">
      <c r="A38" s="21"/>
      <c r="B38" s="21"/>
      <c r="C38" s="100"/>
      <c r="D38" s="72"/>
      <c r="E38" s="73"/>
      <c r="F38" s="75"/>
      <c r="G38" s="72"/>
      <c r="H38" s="73"/>
      <c r="I38" s="75"/>
      <c r="J38" s="72"/>
      <c r="K38" s="73"/>
      <c r="L38" s="75"/>
      <c r="M38" s="72"/>
      <c r="N38" s="73"/>
      <c r="O38" s="75"/>
      <c r="P38" s="72"/>
      <c r="Q38" s="73"/>
      <c r="R38" s="75"/>
      <c r="S38" s="72"/>
      <c r="T38" s="73"/>
      <c r="U38" s="104"/>
      <c r="V38" s="107"/>
      <c r="W38" s="73"/>
      <c r="X38" s="104"/>
      <c r="Y38" s="72"/>
      <c r="Z38" s="73"/>
      <c r="AA38" s="75"/>
      <c r="AB38" s="72"/>
      <c r="AC38" s="73"/>
      <c r="AD38" s="75"/>
      <c r="AE38" s="72"/>
      <c r="AF38" s="73"/>
      <c r="AG38" s="97"/>
      <c r="AH38" s="72"/>
      <c r="AI38" s="73"/>
      <c r="AJ38" s="97"/>
      <c r="AK38" s="72"/>
      <c r="AL38" s="73"/>
      <c r="AM38" s="97"/>
      <c r="AN38" s="72"/>
      <c r="AO38" s="73"/>
      <c r="AP38" s="75"/>
      <c r="AQ38" s="72"/>
      <c r="AR38" s="73"/>
      <c r="AS38" s="75"/>
      <c r="AT38" s="72"/>
      <c r="AU38" s="73"/>
      <c r="AV38" s="75"/>
      <c r="AW38" s="72"/>
      <c r="AX38" s="73"/>
      <c r="AY38" s="75"/>
      <c r="AZ38" s="72"/>
      <c r="BA38" s="73"/>
      <c r="BB38" s="126"/>
      <c r="BC38" s="123"/>
      <c r="BD38" s="73"/>
      <c r="BE38" s="75"/>
      <c r="BF38" s="72"/>
      <c r="BG38" s="73"/>
      <c r="BH38" s="98"/>
      <c r="BI38" s="72"/>
      <c r="BJ38" s="73"/>
      <c r="BK38" s="127"/>
      <c r="BL38" s="107"/>
      <c r="BM38" s="73"/>
      <c r="BN38" s="75"/>
      <c r="BO38" s="79"/>
      <c r="BP38" s="73"/>
      <c r="BQ38" s="75"/>
      <c r="BR38" s="79"/>
      <c r="BS38" s="73"/>
      <c r="BT38" s="75"/>
      <c r="BU38" s="79"/>
      <c r="BV38" s="73"/>
      <c r="BW38" s="126"/>
      <c r="BX38" s="107"/>
      <c r="BY38" s="73"/>
      <c r="BZ38" s="103"/>
      <c r="CA38" s="107"/>
      <c r="CB38" s="73"/>
      <c r="CC38" s="75"/>
      <c r="CD38" s="72"/>
      <c r="CE38" s="73"/>
      <c r="CF38" s="75"/>
      <c r="CG38" s="123"/>
      <c r="CH38" s="73"/>
      <c r="CI38" s="103"/>
      <c r="CJ38" s="72"/>
      <c r="CK38" s="73"/>
      <c r="CL38" s="75"/>
      <c r="CM38" s="72"/>
      <c r="CN38" s="73"/>
      <c r="CO38" s="75"/>
    </row>
    <row r="39" spans="1:93" x14ac:dyDescent="0.3">
      <c r="A39" s="21"/>
      <c r="B39" s="21"/>
      <c r="C39" s="100"/>
      <c r="D39" s="72"/>
      <c r="E39" s="73"/>
      <c r="F39" s="75"/>
      <c r="G39" s="72"/>
      <c r="H39" s="73"/>
      <c r="I39" s="75"/>
      <c r="J39" s="72"/>
      <c r="K39" s="73"/>
      <c r="L39" s="75"/>
      <c r="M39" s="72"/>
      <c r="N39" s="73"/>
      <c r="O39" s="75"/>
      <c r="P39" s="72"/>
      <c r="Q39" s="73"/>
      <c r="R39" s="75"/>
      <c r="S39" s="72"/>
      <c r="T39" s="73"/>
      <c r="U39" s="104"/>
      <c r="V39" s="107"/>
      <c r="W39" s="73"/>
      <c r="X39" s="113"/>
      <c r="Y39" s="72"/>
      <c r="Z39" s="73"/>
      <c r="AA39" s="98"/>
      <c r="AB39" s="72"/>
      <c r="AC39" s="73"/>
      <c r="AD39" s="98"/>
      <c r="AE39" s="72"/>
      <c r="AF39" s="73"/>
      <c r="AG39" s="98"/>
      <c r="AH39" s="72"/>
      <c r="AI39" s="73"/>
      <c r="AJ39" s="98"/>
      <c r="AK39" s="72"/>
      <c r="AL39" s="73"/>
      <c r="AM39" s="98"/>
      <c r="AN39" s="72"/>
      <c r="AO39" s="73"/>
      <c r="AP39" s="98"/>
      <c r="AQ39" s="72"/>
      <c r="AR39" s="73"/>
      <c r="AS39" s="98"/>
      <c r="AT39" s="72"/>
      <c r="AU39" s="73"/>
      <c r="AV39" s="98"/>
      <c r="AW39" s="72"/>
      <c r="AX39" s="73"/>
      <c r="AY39" s="98"/>
      <c r="AZ39" s="72"/>
      <c r="BA39" s="73"/>
      <c r="BB39" s="127"/>
      <c r="BC39" s="123"/>
      <c r="BD39" s="73"/>
      <c r="BE39" s="75"/>
      <c r="BF39" s="72"/>
      <c r="BG39" s="73"/>
      <c r="BH39" s="98"/>
      <c r="BI39" s="72"/>
      <c r="BJ39" s="73"/>
      <c r="BK39" s="127"/>
      <c r="BL39" s="107"/>
      <c r="BM39" s="73"/>
      <c r="BN39" s="75"/>
      <c r="BO39" s="79"/>
      <c r="BP39" s="73"/>
      <c r="BQ39" s="75"/>
      <c r="BR39" s="79"/>
      <c r="BS39" s="73"/>
      <c r="BT39" s="75"/>
      <c r="BU39" s="79"/>
      <c r="BV39" s="73"/>
      <c r="BW39" s="126"/>
      <c r="BX39" s="107"/>
      <c r="BY39" s="73"/>
      <c r="BZ39" s="103"/>
      <c r="CA39" s="107"/>
      <c r="CB39" s="73"/>
      <c r="CC39" s="75"/>
      <c r="CD39" s="72"/>
      <c r="CE39" s="73"/>
      <c r="CF39" s="75"/>
      <c r="CG39" s="123"/>
      <c r="CH39" s="73"/>
      <c r="CI39" s="113"/>
      <c r="CJ39" s="72"/>
      <c r="CK39" s="73"/>
      <c r="CL39" s="75"/>
      <c r="CM39" s="72"/>
      <c r="CN39" s="73"/>
      <c r="CO39" s="75"/>
    </row>
    <row r="40" spans="1:93" x14ac:dyDescent="0.3">
      <c r="A40" s="21"/>
      <c r="B40" s="21"/>
      <c r="C40" s="100"/>
      <c r="D40" s="72"/>
      <c r="E40" s="73"/>
      <c r="F40" s="75"/>
      <c r="G40" s="72"/>
      <c r="H40" s="73"/>
      <c r="I40" s="75"/>
      <c r="J40" s="72"/>
      <c r="K40" s="73"/>
      <c r="L40" s="75"/>
      <c r="M40" s="72"/>
      <c r="N40" s="73"/>
      <c r="O40" s="75"/>
      <c r="P40" s="72"/>
      <c r="Q40" s="73"/>
      <c r="R40" s="75"/>
      <c r="S40" s="72"/>
      <c r="T40" s="73"/>
      <c r="U40" s="104"/>
      <c r="V40" s="107"/>
      <c r="W40" s="73"/>
      <c r="X40" s="103"/>
      <c r="Y40" s="72"/>
      <c r="Z40" s="73"/>
      <c r="AA40" s="98"/>
      <c r="AB40" s="72"/>
      <c r="AC40" s="73"/>
      <c r="AD40" s="98"/>
      <c r="AE40" s="72"/>
      <c r="AF40" s="73"/>
      <c r="AG40" s="75"/>
      <c r="AH40" s="72"/>
      <c r="AI40" s="73"/>
      <c r="AJ40" s="75"/>
      <c r="AK40" s="72"/>
      <c r="AL40" s="73"/>
      <c r="AM40" s="75"/>
      <c r="AN40" s="72"/>
      <c r="AO40" s="73"/>
      <c r="AP40" s="75"/>
      <c r="AQ40" s="72"/>
      <c r="AR40" s="73"/>
      <c r="AS40" s="75"/>
      <c r="AT40" s="72"/>
      <c r="AU40" s="73"/>
      <c r="AV40" s="75"/>
      <c r="AW40" s="72"/>
      <c r="AX40" s="73"/>
      <c r="AY40" s="75"/>
      <c r="AZ40" s="72"/>
      <c r="BA40" s="73"/>
      <c r="BB40" s="126"/>
      <c r="BC40" s="123"/>
      <c r="BD40" s="73"/>
      <c r="BE40" s="75"/>
      <c r="BF40" s="72"/>
      <c r="BG40" s="73"/>
      <c r="BH40" s="75"/>
      <c r="BI40" s="72"/>
      <c r="BJ40" s="73"/>
      <c r="BK40" s="126"/>
      <c r="BL40" s="107"/>
      <c r="BM40" s="73"/>
      <c r="BN40" s="75"/>
      <c r="BO40" s="79"/>
      <c r="BP40" s="73"/>
      <c r="BQ40" s="144"/>
      <c r="BR40" s="79"/>
      <c r="BS40" s="73"/>
      <c r="BT40" s="144"/>
      <c r="BU40" s="79"/>
      <c r="BV40" s="73"/>
      <c r="BW40" s="126"/>
      <c r="BX40" s="107"/>
      <c r="BY40" s="73"/>
      <c r="BZ40" s="103"/>
      <c r="CA40" s="107"/>
      <c r="CB40" s="73"/>
      <c r="CC40" s="75"/>
      <c r="CD40" s="72"/>
      <c r="CE40" s="73"/>
      <c r="CF40" s="75"/>
      <c r="CG40" s="123"/>
      <c r="CH40" s="73"/>
      <c r="CI40" s="113"/>
      <c r="CJ40" s="72"/>
      <c r="CK40" s="73"/>
      <c r="CL40" s="75"/>
      <c r="CM40" s="72"/>
      <c r="CN40" s="73"/>
      <c r="CO40" s="75"/>
    </row>
    <row r="41" spans="1:93" x14ac:dyDescent="0.3">
      <c r="A41" s="21"/>
      <c r="B41" s="21"/>
      <c r="C41" s="100"/>
      <c r="D41" s="72"/>
      <c r="E41" s="73"/>
      <c r="F41" s="75"/>
      <c r="G41" s="72"/>
      <c r="H41" s="73"/>
      <c r="I41" s="75"/>
      <c r="J41" s="72"/>
      <c r="K41" s="73"/>
      <c r="L41" s="75"/>
      <c r="M41" s="72"/>
      <c r="N41" s="73"/>
      <c r="O41" s="75"/>
      <c r="P41" s="72"/>
      <c r="Q41" s="73"/>
      <c r="R41" s="75"/>
      <c r="S41" s="72"/>
      <c r="T41" s="73"/>
      <c r="U41" s="104"/>
      <c r="V41" s="107"/>
      <c r="W41" s="73"/>
      <c r="X41" s="113"/>
      <c r="Y41" s="72"/>
      <c r="Z41" s="73"/>
      <c r="AA41" s="98"/>
      <c r="AB41" s="72"/>
      <c r="AC41" s="73"/>
      <c r="AD41" s="98"/>
      <c r="AE41" s="72"/>
      <c r="AF41" s="73"/>
      <c r="AG41" s="98"/>
      <c r="AH41" s="72"/>
      <c r="AI41" s="73"/>
      <c r="AJ41" s="98"/>
      <c r="AK41" s="72"/>
      <c r="AL41" s="73"/>
      <c r="AM41" s="98"/>
      <c r="AN41" s="72"/>
      <c r="AO41" s="73"/>
      <c r="AP41" s="98"/>
      <c r="AQ41" s="72"/>
      <c r="AR41" s="73"/>
      <c r="AS41" s="98"/>
      <c r="AT41" s="72"/>
      <c r="AU41" s="73"/>
      <c r="AV41" s="98"/>
      <c r="AW41" s="72"/>
      <c r="AX41" s="73"/>
      <c r="AY41" s="98"/>
      <c r="AZ41" s="72"/>
      <c r="BA41" s="73"/>
      <c r="BB41" s="127"/>
      <c r="BC41" s="123"/>
      <c r="BD41" s="73"/>
      <c r="BE41" s="75"/>
      <c r="BF41" s="72"/>
      <c r="BG41" s="73"/>
      <c r="BH41" s="98"/>
      <c r="BI41" s="72"/>
      <c r="BJ41" s="73"/>
      <c r="BK41" s="127"/>
      <c r="BL41" s="107"/>
      <c r="BM41" s="73"/>
      <c r="BN41" s="75"/>
      <c r="BO41" s="79"/>
      <c r="BP41" s="73"/>
      <c r="BQ41" s="75"/>
      <c r="BR41" s="79"/>
      <c r="BS41" s="73"/>
      <c r="BT41" s="75"/>
      <c r="BU41" s="79"/>
      <c r="BV41" s="73"/>
      <c r="BW41" s="126"/>
      <c r="BX41" s="107"/>
      <c r="BY41" s="73"/>
      <c r="BZ41" s="103"/>
      <c r="CA41" s="107"/>
      <c r="CB41" s="73"/>
      <c r="CC41" s="75"/>
      <c r="CD41" s="72"/>
      <c r="CE41" s="73"/>
      <c r="CF41" s="75"/>
      <c r="CG41" s="123"/>
      <c r="CH41" s="73"/>
      <c r="CI41" s="103"/>
      <c r="CJ41" s="72"/>
      <c r="CK41" s="73"/>
      <c r="CL41" s="75"/>
      <c r="CM41" s="72"/>
      <c r="CN41" s="73"/>
      <c r="CO41" s="75"/>
    </row>
    <row r="42" spans="1:93" x14ac:dyDescent="0.3">
      <c r="A42" s="21"/>
      <c r="B42" s="21"/>
      <c r="C42" s="100"/>
      <c r="D42" s="72"/>
      <c r="E42" s="73"/>
      <c r="F42" s="75"/>
      <c r="G42" s="72"/>
      <c r="H42" s="73"/>
      <c r="I42" s="75"/>
      <c r="J42" s="72"/>
      <c r="K42" s="73"/>
      <c r="L42" s="75"/>
      <c r="M42" s="72"/>
      <c r="N42" s="73"/>
      <c r="O42" s="75"/>
      <c r="P42" s="72"/>
      <c r="Q42" s="73"/>
      <c r="R42" s="75"/>
      <c r="S42" s="72"/>
      <c r="T42" s="73"/>
      <c r="U42" s="104"/>
      <c r="V42" s="107"/>
      <c r="W42" s="73"/>
      <c r="X42" s="104"/>
      <c r="Y42" s="72"/>
      <c r="Z42" s="73"/>
      <c r="AA42" s="98"/>
      <c r="AB42" s="72"/>
      <c r="AC42" s="73"/>
      <c r="AD42" s="98"/>
      <c r="AE42" s="72"/>
      <c r="AF42" s="73"/>
      <c r="AG42" s="97"/>
      <c r="AH42" s="72"/>
      <c r="AI42" s="73"/>
      <c r="AJ42" s="97"/>
      <c r="AK42" s="72"/>
      <c r="AL42" s="73"/>
      <c r="AM42" s="97"/>
      <c r="AN42" s="72"/>
      <c r="AO42" s="73"/>
      <c r="AP42" s="97"/>
      <c r="AQ42" s="72"/>
      <c r="AR42" s="73"/>
      <c r="AS42" s="97"/>
      <c r="AT42" s="72"/>
      <c r="AU42" s="73"/>
      <c r="AV42" s="97"/>
      <c r="AW42" s="72"/>
      <c r="AX42" s="73"/>
      <c r="AY42" s="97"/>
      <c r="AZ42" s="72"/>
      <c r="BA42" s="73"/>
      <c r="BB42" s="161"/>
      <c r="BC42" s="123"/>
      <c r="BD42" s="73"/>
      <c r="BE42" s="97"/>
      <c r="BF42" s="72"/>
      <c r="BG42" s="73"/>
      <c r="BH42" s="75"/>
      <c r="BI42" s="72"/>
      <c r="BJ42" s="73"/>
      <c r="BK42" s="126"/>
      <c r="BL42" s="107"/>
      <c r="BM42" s="73"/>
      <c r="BN42" s="75"/>
      <c r="BO42" s="79"/>
      <c r="BP42" s="73"/>
      <c r="BQ42" s="144"/>
      <c r="BR42" s="79"/>
      <c r="BS42" s="73"/>
      <c r="BT42" s="144"/>
      <c r="BU42" s="79"/>
      <c r="BV42" s="73"/>
      <c r="BW42" s="126"/>
      <c r="BX42" s="107"/>
      <c r="BY42" s="73"/>
      <c r="BZ42" s="103"/>
      <c r="CA42" s="107"/>
      <c r="CB42" s="73"/>
      <c r="CC42" s="75"/>
      <c r="CD42" s="72"/>
      <c r="CE42" s="73"/>
      <c r="CF42" s="75"/>
      <c r="CG42" s="123"/>
      <c r="CH42" s="73"/>
      <c r="CI42" s="103"/>
      <c r="CJ42" s="72"/>
      <c r="CK42" s="73"/>
      <c r="CL42" s="75"/>
      <c r="CM42" s="72"/>
      <c r="CN42" s="73"/>
      <c r="CO42" s="75"/>
    </row>
    <row r="43" spans="1:93" x14ac:dyDescent="0.3">
      <c r="A43" s="21"/>
      <c r="B43" s="21"/>
      <c r="C43" s="100"/>
      <c r="D43" s="72"/>
      <c r="E43" s="73"/>
      <c r="F43" s="75"/>
      <c r="G43" s="72"/>
      <c r="H43" s="73"/>
      <c r="I43" s="75"/>
      <c r="J43" s="72"/>
      <c r="K43" s="73"/>
      <c r="L43" s="75"/>
      <c r="M43" s="72"/>
      <c r="N43" s="73"/>
      <c r="O43" s="75"/>
      <c r="P43" s="72"/>
      <c r="Q43" s="73"/>
      <c r="R43" s="75"/>
      <c r="S43" s="72"/>
      <c r="T43" s="73"/>
      <c r="U43" s="104"/>
      <c r="V43" s="107"/>
      <c r="W43" s="73"/>
      <c r="X43" s="104"/>
      <c r="Y43" s="72"/>
      <c r="Z43" s="73"/>
      <c r="AA43" s="98"/>
      <c r="AB43" s="72"/>
      <c r="AC43" s="73"/>
      <c r="AD43" s="98"/>
      <c r="AE43" s="72"/>
      <c r="AF43" s="73"/>
      <c r="AG43" s="97"/>
      <c r="AH43" s="72"/>
      <c r="AI43" s="73"/>
      <c r="AJ43" s="97"/>
      <c r="AK43" s="72"/>
      <c r="AL43" s="73"/>
      <c r="AM43" s="97"/>
      <c r="AN43" s="72"/>
      <c r="AO43" s="73"/>
      <c r="AP43" s="97"/>
      <c r="AQ43" s="72"/>
      <c r="AR43" s="73"/>
      <c r="AS43" s="97"/>
      <c r="AT43" s="72"/>
      <c r="AU43" s="73"/>
      <c r="AV43" s="97"/>
      <c r="AW43" s="72"/>
      <c r="AX43" s="73"/>
      <c r="AY43" s="97"/>
      <c r="AZ43" s="72"/>
      <c r="BA43" s="73"/>
      <c r="BB43" s="161"/>
      <c r="BC43" s="123"/>
      <c r="BD43" s="73"/>
      <c r="BE43" s="97"/>
      <c r="BF43" s="72"/>
      <c r="BG43" s="73"/>
      <c r="BH43" s="75"/>
      <c r="BI43" s="72"/>
      <c r="BJ43" s="73"/>
      <c r="BK43" s="126"/>
      <c r="BL43" s="107"/>
      <c r="BM43" s="73"/>
      <c r="BN43" s="75"/>
      <c r="BO43" s="79"/>
      <c r="BP43" s="73"/>
      <c r="BQ43" s="75"/>
      <c r="BR43" s="79"/>
      <c r="BS43" s="73"/>
      <c r="BT43" s="75"/>
      <c r="BU43" s="79"/>
      <c r="BV43" s="73"/>
      <c r="BW43" s="126"/>
      <c r="BX43" s="107"/>
      <c r="BY43" s="73"/>
      <c r="BZ43" s="103"/>
      <c r="CA43" s="107"/>
      <c r="CB43" s="73"/>
      <c r="CC43" s="75"/>
      <c r="CD43" s="72"/>
      <c r="CE43" s="73"/>
      <c r="CF43" s="75"/>
      <c r="CG43" s="123"/>
      <c r="CH43" s="73"/>
      <c r="CI43" s="103"/>
      <c r="CJ43" s="72"/>
      <c r="CK43" s="73"/>
      <c r="CL43" s="75"/>
      <c r="CM43" s="72"/>
      <c r="CN43" s="73"/>
      <c r="CO43" s="75"/>
    </row>
    <row r="44" spans="1:93" x14ac:dyDescent="0.3">
      <c r="A44" s="21"/>
      <c r="B44" s="21"/>
      <c r="C44" s="100"/>
      <c r="D44" s="72"/>
      <c r="E44" s="73"/>
      <c r="F44" s="75"/>
      <c r="G44" s="72"/>
      <c r="H44" s="73"/>
      <c r="I44" s="75"/>
      <c r="J44" s="72"/>
      <c r="K44" s="73"/>
      <c r="L44" s="75"/>
      <c r="M44" s="72"/>
      <c r="N44" s="73"/>
      <c r="O44" s="75"/>
      <c r="P44" s="72"/>
      <c r="Q44" s="73"/>
      <c r="R44" s="75"/>
      <c r="S44" s="72"/>
      <c r="T44" s="73"/>
      <c r="U44" s="104"/>
      <c r="V44" s="107"/>
      <c r="W44" s="73"/>
      <c r="X44" s="114"/>
      <c r="Y44" s="72"/>
      <c r="Z44" s="73"/>
      <c r="AA44" s="98"/>
      <c r="AB44" s="72"/>
      <c r="AC44" s="73"/>
      <c r="AD44" s="98"/>
      <c r="AE44" s="72"/>
      <c r="AF44" s="73"/>
      <c r="AG44" s="97"/>
      <c r="AH44" s="72"/>
      <c r="AI44" s="73"/>
      <c r="AJ44" s="97"/>
      <c r="AK44" s="72"/>
      <c r="AL44" s="73"/>
      <c r="AM44" s="97"/>
      <c r="AN44" s="72"/>
      <c r="AO44" s="73"/>
      <c r="AP44" s="97"/>
      <c r="AQ44" s="72"/>
      <c r="AR44" s="73"/>
      <c r="AS44" s="97"/>
      <c r="AT44" s="72"/>
      <c r="AU44" s="73"/>
      <c r="AV44" s="97"/>
      <c r="AW44" s="72"/>
      <c r="AX44" s="73"/>
      <c r="AY44" s="97"/>
      <c r="AZ44" s="72"/>
      <c r="BA44" s="73"/>
      <c r="BB44" s="161"/>
      <c r="BC44" s="123"/>
      <c r="BD44" s="73"/>
      <c r="BE44" s="97"/>
      <c r="BF44" s="72"/>
      <c r="BG44" s="73"/>
      <c r="BH44" s="98"/>
      <c r="BI44" s="72"/>
      <c r="BJ44" s="73"/>
      <c r="BK44" s="127"/>
      <c r="BL44" s="107"/>
      <c r="BM44" s="73"/>
      <c r="BN44" s="75"/>
      <c r="BO44" s="79"/>
      <c r="BP44" s="73"/>
      <c r="BQ44" s="75"/>
      <c r="BR44" s="79"/>
      <c r="BS44" s="73"/>
      <c r="BT44" s="75"/>
      <c r="BU44" s="79"/>
      <c r="BV44" s="73"/>
      <c r="BW44" s="126"/>
      <c r="BX44" s="107"/>
      <c r="BY44" s="73"/>
      <c r="BZ44" s="103"/>
      <c r="CA44" s="107"/>
      <c r="CB44" s="73"/>
      <c r="CC44" s="75"/>
      <c r="CD44" s="72"/>
      <c r="CE44" s="73"/>
      <c r="CF44" s="75"/>
      <c r="CG44" s="123"/>
      <c r="CH44" s="73"/>
      <c r="CI44" s="103"/>
      <c r="CJ44" s="72"/>
      <c r="CK44" s="73"/>
      <c r="CL44" s="75"/>
      <c r="CM44" s="72"/>
      <c r="CN44" s="73"/>
      <c r="CO44" s="75"/>
    </row>
    <row r="45" spans="1:93" x14ac:dyDescent="0.3">
      <c r="A45" s="21"/>
      <c r="B45" s="21"/>
      <c r="C45" s="100"/>
      <c r="D45" s="72"/>
      <c r="E45" s="73"/>
      <c r="F45" s="75"/>
      <c r="G45" s="72"/>
      <c r="H45" s="73"/>
      <c r="I45" s="75"/>
      <c r="J45" s="72"/>
      <c r="K45" s="73"/>
      <c r="L45" s="75"/>
      <c r="M45" s="72"/>
      <c r="N45" s="73"/>
      <c r="O45" s="75"/>
      <c r="P45" s="72"/>
      <c r="Q45" s="73"/>
      <c r="R45" s="75"/>
      <c r="S45" s="72"/>
      <c r="T45" s="73"/>
      <c r="U45" s="104"/>
      <c r="V45" s="107"/>
      <c r="W45" s="73"/>
      <c r="X45" s="104"/>
      <c r="Y45" s="72"/>
      <c r="Z45" s="73"/>
      <c r="AA45" s="98"/>
      <c r="AB45" s="72"/>
      <c r="AC45" s="73"/>
      <c r="AD45" s="98"/>
      <c r="AE45" s="72"/>
      <c r="AF45" s="73"/>
      <c r="AG45" s="97"/>
      <c r="AH45" s="72"/>
      <c r="AI45" s="73"/>
      <c r="AJ45" s="97"/>
      <c r="AK45" s="72"/>
      <c r="AL45" s="73"/>
      <c r="AM45" s="97"/>
      <c r="AN45" s="72"/>
      <c r="AO45" s="73"/>
      <c r="AP45" s="97"/>
      <c r="AQ45" s="72"/>
      <c r="AR45" s="73"/>
      <c r="AS45" s="97"/>
      <c r="AT45" s="72"/>
      <c r="AU45" s="73"/>
      <c r="AV45" s="97"/>
      <c r="AW45" s="72"/>
      <c r="AX45" s="73"/>
      <c r="AY45" s="97"/>
      <c r="AZ45" s="72"/>
      <c r="BA45" s="73"/>
      <c r="BB45" s="161"/>
      <c r="BC45" s="123"/>
      <c r="BD45" s="73"/>
      <c r="BE45" s="97"/>
      <c r="BF45" s="72"/>
      <c r="BG45" s="73"/>
      <c r="BH45" s="75"/>
      <c r="BI45" s="72"/>
      <c r="BJ45" s="73"/>
      <c r="BK45" s="126"/>
      <c r="BL45" s="107"/>
      <c r="BM45" s="73"/>
      <c r="BN45" s="75"/>
      <c r="BO45" s="79"/>
      <c r="BP45" s="73"/>
      <c r="BQ45" s="75"/>
      <c r="BR45" s="79"/>
      <c r="BS45" s="73"/>
      <c r="BT45" s="75"/>
      <c r="BU45" s="79"/>
      <c r="BV45" s="73"/>
      <c r="BW45" s="126"/>
      <c r="BX45" s="107"/>
      <c r="BY45" s="73"/>
      <c r="BZ45" s="103"/>
      <c r="CA45" s="107"/>
      <c r="CB45" s="73"/>
      <c r="CC45" s="75"/>
      <c r="CD45" s="72"/>
      <c r="CE45" s="73"/>
      <c r="CF45" s="75"/>
      <c r="CG45" s="123"/>
      <c r="CH45" s="73"/>
      <c r="CI45" s="103"/>
      <c r="CJ45" s="72"/>
      <c r="CK45" s="73"/>
      <c r="CL45" s="75"/>
      <c r="CM45" s="72"/>
      <c r="CN45" s="73"/>
      <c r="CO45" s="75"/>
    </row>
    <row r="46" spans="1:93" x14ac:dyDescent="0.3">
      <c r="A46" s="21"/>
      <c r="B46" s="21"/>
      <c r="C46" s="100"/>
      <c r="D46" s="72"/>
      <c r="E46" s="73"/>
      <c r="F46" s="75"/>
      <c r="G46" s="72"/>
      <c r="H46" s="73"/>
      <c r="I46" s="75"/>
      <c r="J46" s="72"/>
      <c r="K46" s="73"/>
      <c r="L46" s="75"/>
      <c r="M46" s="72"/>
      <c r="N46" s="73"/>
      <c r="O46" s="75"/>
      <c r="P46" s="72"/>
      <c r="Q46" s="73"/>
      <c r="R46" s="75"/>
      <c r="S46" s="72"/>
      <c r="T46" s="73"/>
      <c r="U46" s="104"/>
      <c r="V46" s="107"/>
      <c r="W46" s="73"/>
      <c r="X46" s="104"/>
      <c r="Y46" s="72"/>
      <c r="Z46" s="73"/>
      <c r="AA46" s="98"/>
      <c r="AB46" s="72"/>
      <c r="AC46" s="73"/>
      <c r="AD46" s="98"/>
      <c r="AE46" s="72"/>
      <c r="AF46" s="73"/>
      <c r="AG46" s="97"/>
      <c r="AH46" s="72"/>
      <c r="AI46" s="73"/>
      <c r="AJ46" s="97"/>
      <c r="AK46" s="72"/>
      <c r="AL46" s="73"/>
      <c r="AM46" s="97"/>
      <c r="AN46" s="72"/>
      <c r="AO46" s="73"/>
      <c r="AP46" s="75"/>
      <c r="AQ46" s="72"/>
      <c r="AR46" s="73"/>
      <c r="AS46" s="98"/>
      <c r="AT46" s="72"/>
      <c r="AU46" s="73"/>
      <c r="AV46" s="98"/>
      <c r="AW46" s="72"/>
      <c r="AX46" s="73"/>
      <c r="AY46" s="98"/>
      <c r="AZ46" s="72"/>
      <c r="BA46" s="73"/>
      <c r="BB46" s="127"/>
      <c r="BC46" s="123"/>
      <c r="BD46" s="73"/>
      <c r="BE46" s="75"/>
      <c r="BF46" s="72"/>
      <c r="BG46" s="73"/>
      <c r="BH46" s="75"/>
      <c r="BI46" s="72"/>
      <c r="BJ46" s="73"/>
      <c r="BK46" s="126"/>
      <c r="BL46" s="107"/>
      <c r="BM46" s="73"/>
      <c r="BN46" s="75"/>
      <c r="BO46" s="79"/>
      <c r="BP46" s="73"/>
      <c r="BQ46" s="75"/>
      <c r="BR46" s="79"/>
      <c r="BS46" s="73"/>
      <c r="BT46" s="75"/>
      <c r="BU46" s="79"/>
      <c r="BV46" s="73"/>
      <c r="BW46" s="126"/>
      <c r="BX46" s="107"/>
      <c r="BY46" s="73"/>
      <c r="BZ46" s="103"/>
      <c r="CA46" s="107"/>
      <c r="CB46" s="73"/>
      <c r="CC46" s="75"/>
      <c r="CD46" s="72"/>
      <c r="CE46" s="73"/>
      <c r="CF46" s="75"/>
      <c r="CG46" s="123"/>
      <c r="CH46" s="73"/>
      <c r="CI46" s="103"/>
      <c r="CJ46" s="72"/>
      <c r="CK46" s="73"/>
      <c r="CL46" s="75"/>
      <c r="CM46" s="72"/>
      <c r="CN46" s="73"/>
      <c r="CO46" s="75"/>
    </row>
    <row r="47" spans="1:93" x14ac:dyDescent="0.3">
      <c r="A47" s="21"/>
      <c r="B47" s="21"/>
      <c r="C47" s="100"/>
      <c r="D47" s="72"/>
      <c r="E47" s="73"/>
      <c r="F47" s="75"/>
      <c r="G47" s="72"/>
      <c r="H47" s="73"/>
      <c r="I47" s="75"/>
      <c r="J47" s="72"/>
      <c r="K47" s="73"/>
      <c r="L47" s="75"/>
      <c r="M47" s="72"/>
      <c r="N47" s="73"/>
      <c r="O47" s="75"/>
      <c r="P47" s="72"/>
      <c r="Q47" s="73"/>
      <c r="R47" s="75"/>
      <c r="S47" s="72"/>
      <c r="T47" s="73"/>
      <c r="U47" s="104"/>
      <c r="V47" s="107"/>
      <c r="W47" s="73"/>
      <c r="X47" s="113"/>
      <c r="Y47" s="72"/>
      <c r="Z47" s="73"/>
      <c r="AA47" s="98"/>
      <c r="AB47" s="72"/>
      <c r="AC47" s="73"/>
      <c r="AD47" s="98"/>
      <c r="AE47" s="72"/>
      <c r="AF47" s="73"/>
      <c r="AG47" s="98"/>
      <c r="AH47" s="72"/>
      <c r="AI47" s="73"/>
      <c r="AJ47" s="98"/>
      <c r="AK47" s="72"/>
      <c r="AL47" s="73"/>
      <c r="AM47" s="98"/>
      <c r="AN47" s="72"/>
      <c r="AO47" s="73"/>
      <c r="AP47" s="98"/>
      <c r="AQ47" s="72"/>
      <c r="AR47" s="73"/>
      <c r="AS47" s="98"/>
      <c r="AT47" s="72"/>
      <c r="AU47" s="73"/>
      <c r="AV47" s="98"/>
      <c r="AW47" s="72"/>
      <c r="AX47" s="73"/>
      <c r="AY47" s="98"/>
      <c r="AZ47" s="72"/>
      <c r="BA47" s="73"/>
      <c r="BB47" s="127"/>
      <c r="BC47" s="123"/>
      <c r="BD47" s="73"/>
      <c r="BE47" s="75"/>
      <c r="BF47" s="72"/>
      <c r="BG47" s="73"/>
      <c r="BH47" s="75"/>
      <c r="BI47" s="72"/>
      <c r="BJ47" s="73"/>
      <c r="BK47" s="126"/>
      <c r="BL47" s="107"/>
      <c r="BM47" s="73"/>
      <c r="BN47" s="75"/>
      <c r="BO47" s="79"/>
      <c r="BP47" s="73"/>
      <c r="BQ47" s="98"/>
      <c r="BR47" s="79"/>
      <c r="BS47" s="73"/>
      <c r="BT47" s="98"/>
      <c r="BU47" s="79"/>
      <c r="BV47" s="73"/>
      <c r="BW47" s="127"/>
      <c r="BX47" s="107"/>
      <c r="BY47" s="73"/>
      <c r="BZ47" s="113"/>
      <c r="CA47" s="107"/>
      <c r="CB47" s="73"/>
      <c r="CC47" s="98"/>
      <c r="CD47" s="72"/>
      <c r="CE47" s="73"/>
      <c r="CF47" s="98"/>
      <c r="CG47" s="123"/>
      <c r="CH47" s="73"/>
      <c r="CI47" s="103"/>
      <c r="CJ47" s="72"/>
      <c r="CK47" s="73"/>
      <c r="CL47" s="75"/>
      <c r="CM47" s="72"/>
      <c r="CN47" s="73"/>
      <c r="CO47" s="75"/>
    </row>
    <row r="48" spans="1:93" x14ac:dyDescent="0.3">
      <c r="A48" s="21"/>
      <c r="B48" s="21"/>
      <c r="C48" s="100"/>
      <c r="D48" s="72"/>
      <c r="E48" s="73"/>
      <c r="F48" s="75"/>
      <c r="G48" s="72"/>
      <c r="H48" s="73"/>
      <c r="I48" s="75"/>
      <c r="J48" s="72"/>
      <c r="K48" s="73"/>
      <c r="L48" s="75"/>
      <c r="M48" s="72"/>
      <c r="N48" s="73"/>
      <c r="O48" s="75"/>
      <c r="P48" s="72"/>
      <c r="Q48" s="73"/>
      <c r="R48" s="75"/>
      <c r="S48" s="72"/>
      <c r="T48" s="73"/>
      <c r="U48" s="103"/>
      <c r="V48" s="107"/>
      <c r="W48" s="73"/>
      <c r="X48" s="113"/>
      <c r="Y48" s="72"/>
      <c r="Z48" s="73"/>
      <c r="AA48" s="98"/>
      <c r="AB48" s="168"/>
      <c r="AC48" s="73"/>
      <c r="AD48" s="98"/>
      <c r="AE48" s="72"/>
      <c r="AF48" s="73"/>
      <c r="AG48" s="98"/>
      <c r="AH48" s="72"/>
      <c r="AI48" s="73"/>
      <c r="AJ48" s="98"/>
      <c r="AK48" s="72"/>
      <c r="AL48" s="73"/>
      <c r="AM48" s="98"/>
      <c r="AN48" s="72"/>
      <c r="AO48" s="73"/>
      <c r="AP48" s="98"/>
      <c r="AQ48" s="72"/>
      <c r="AR48" s="73"/>
      <c r="AS48" s="98"/>
      <c r="AT48" s="72"/>
      <c r="AU48" s="73"/>
      <c r="AV48" s="98"/>
      <c r="AW48" s="72"/>
      <c r="AX48" s="73"/>
      <c r="AY48" s="98"/>
      <c r="AZ48" s="72"/>
      <c r="BA48" s="73"/>
      <c r="BB48" s="127"/>
      <c r="BC48" s="123"/>
      <c r="BD48" s="73"/>
      <c r="BE48" s="75"/>
      <c r="BF48" s="72"/>
      <c r="BG48" s="73"/>
      <c r="BH48" s="75"/>
      <c r="BI48" s="72"/>
      <c r="BJ48" s="73"/>
      <c r="BK48" s="126"/>
      <c r="BL48" s="107"/>
      <c r="BM48" s="73"/>
      <c r="BN48" s="75"/>
      <c r="BO48" s="79"/>
      <c r="BP48" s="73"/>
      <c r="BQ48" s="98"/>
      <c r="BR48" s="79"/>
      <c r="BS48" s="73"/>
      <c r="BT48" s="98"/>
      <c r="BU48" s="79"/>
      <c r="BV48" s="73"/>
      <c r="BW48" s="127"/>
      <c r="BX48" s="118"/>
      <c r="BY48" s="73"/>
      <c r="BZ48" s="113"/>
      <c r="CA48" s="118"/>
      <c r="CB48" s="119"/>
      <c r="CC48" s="98"/>
      <c r="CD48" s="134"/>
      <c r="CE48" s="73"/>
      <c r="CF48" s="75"/>
      <c r="CG48" s="123"/>
      <c r="CH48" s="73"/>
      <c r="CI48" s="103"/>
      <c r="CJ48" s="72"/>
      <c r="CK48" s="73"/>
      <c r="CL48" s="75"/>
      <c r="CM48" s="72"/>
      <c r="CN48" s="73"/>
      <c r="CO48" s="75"/>
    </row>
    <row r="49" spans="1:93" x14ac:dyDescent="0.3">
      <c r="A49" s="21"/>
      <c r="B49" s="21"/>
      <c r="C49" s="100"/>
      <c r="D49" s="72"/>
      <c r="E49" s="73"/>
      <c r="F49" s="75"/>
      <c r="G49" s="72"/>
      <c r="H49" s="73"/>
      <c r="I49" s="75"/>
      <c r="J49" s="72"/>
      <c r="K49" s="73"/>
      <c r="L49" s="75"/>
      <c r="M49" s="72"/>
      <c r="N49" s="73"/>
      <c r="O49" s="75"/>
      <c r="P49" s="72"/>
      <c r="Q49" s="73"/>
      <c r="R49" s="75"/>
      <c r="S49" s="72"/>
      <c r="T49" s="73"/>
      <c r="U49" s="104"/>
      <c r="V49" s="107"/>
      <c r="W49" s="73"/>
      <c r="X49" s="113"/>
      <c r="Y49" s="72"/>
      <c r="Z49" s="73"/>
      <c r="AA49" s="98"/>
      <c r="AB49" s="72"/>
      <c r="AC49" s="73"/>
      <c r="AD49" s="98"/>
      <c r="AE49" s="72"/>
      <c r="AF49" s="73"/>
      <c r="AG49" s="98"/>
      <c r="AH49" s="72"/>
      <c r="AI49" s="73"/>
      <c r="AJ49" s="98"/>
      <c r="AK49" s="72"/>
      <c r="AL49" s="73"/>
      <c r="AM49" s="98"/>
      <c r="AN49" s="72"/>
      <c r="AO49" s="73"/>
      <c r="AP49" s="98"/>
      <c r="AQ49" s="72"/>
      <c r="AR49" s="73"/>
      <c r="AS49" s="98"/>
      <c r="AT49" s="72"/>
      <c r="AU49" s="73"/>
      <c r="AV49" s="98"/>
      <c r="AW49" s="72"/>
      <c r="AX49" s="73"/>
      <c r="AY49" s="98"/>
      <c r="AZ49" s="72"/>
      <c r="BA49" s="73"/>
      <c r="BB49" s="127"/>
      <c r="BC49" s="123"/>
      <c r="BD49" s="73"/>
      <c r="BE49" s="75"/>
      <c r="BF49" s="72"/>
      <c r="BG49" s="73"/>
      <c r="BH49" s="75"/>
      <c r="BI49" s="72"/>
      <c r="BJ49" s="73"/>
      <c r="BK49" s="126"/>
      <c r="BL49" s="107"/>
      <c r="BM49" s="73"/>
      <c r="BN49" s="75"/>
      <c r="BO49" s="79"/>
      <c r="BP49" s="73"/>
      <c r="BQ49" s="98"/>
      <c r="BR49" s="79"/>
      <c r="BS49" s="73"/>
      <c r="BT49" s="98"/>
      <c r="BU49" s="79"/>
      <c r="BV49" s="73"/>
      <c r="BW49" s="127"/>
      <c r="BX49" s="107"/>
      <c r="BY49" s="73"/>
      <c r="BZ49" s="113"/>
      <c r="CA49" s="107"/>
      <c r="CB49" s="73"/>
      <c r="CC49" s="98"/>
      <c r="CD49" s="72"/>
      <c r="CE49" s="73"/>
      <c r="CF49" s="98"/>
      <c r="CG49" s="123"/>
      <c r="CH49" s="73"/>
      <c r="CI49" s="103"/>
      <c r="CJ49" s="72"/>
      <c r="CK49" s="73"/>
      <c r="CL49" s="75"/>
      <c r="CM49" s="72"/>
      <c r="CN49" s="73"/>
      <c r="CO49" s="75"/>
    </row>
    <row r="50" spans="1:93" ht="17.25" thickBot="1" x14ac:dyDescent="0.35">
      <c r="A50" s="24"/>
      <c r="B50" s="24"/>
      <c r="C50" s="100"/>
      <c r="D50" s="76"/>
      <c r="E50" s="77"/>
      <c r="F50" s="78"/>
      <c r="G50" s="76"/>
      <c r="H50" s="73"/>
      <c r="I50" s="78"/>
      <c r="J50" s="76"/>
      <c r="K50" s="77"/>
      <c r="L50" s="78"/>
      <c r="M50" s="76"/>
      <c r="N50" s="77"/>
      <c r="O50" s="78"/>
      <c r="P50" s="76"/>
      <c r="Q50" s="77"/>
      <c r="R50" s="78"/>
      <c r="S50" s="76"/>
      <c r="T50" s="77"/>
      <c r="U50" s="105"/>
      <c r="V50" s="108"/>
      <c r="W50" s="77"/>
      <c r="X50" s="115"/>
      <c r="Y50" s="76"/>
      <c r="Z50" s="77"/>
      <c r="AA50" s="99"/>
      <c r="AB50" s="76"/>
      <c r="AC50" s="77"/>
      <c r="AD50" s="99"/>
      <c r="AE50" s="76"/>
      <c r="AF50" s="77"/>
      <c r="AG50" s="99"/>
      <c r="AH50" s="76"/>
      <c r="AI50" s="77"/>
      <c r="AJ50" s="99"/>
      <c r="AK50" s="76"/>
      <c r="AL50" s="77"/>
      <c r="AM50" s="99"/>
      <c r="AN50" s="76"/>
      <c r="AO50" s="77"/>
      <c r="AP50" s="99"/>
      <c r="AQ50" s="76"/>
      <c r="AR50" s="77"/>
      <c r="AS50" s="99"/>
      <c r="AT50" s="76"/>
      <c r="AU50" s="77"/>
      <c r="AV50" s="99"/>
      <c r="AW50" s="76"/>
      <c r="AX50" s="77"/>
      <c r="AY50" s="99"/>
      <c r="AZ50" s="76"/>
      <c r="BA50" s="77"/>
      <c r="BB50" s="162"/>
      <c r="BC50" s="124"/>
      <c r="BD50" s="77"/>
      <c r="BE50" s="78"/>
      <c r="BF50" s="76"/>
      <c r="BG50" s="77"/>
      <c r="BH50" s="78"/>
      <c r="BI50" s="76"/>
      <c r="BJ50" s="77"/>
      <c r="BK50" s="128"/>
      <c r="BL50" s="108"/>
      <c r="BM50" s="77"/>
      <c r="BN50" s="78"/>
      <c r="BO50" s="79"/>
      <c r="BP50" s="77"/>
      <c r="BQ50" s="78"/>
      <c r="BR50" s="79"/>
      <c r="BS50" s="77"/>
      <c r="BT50" s="78"/>
      <c r="BU50" s="79"/>
      <c r="BV50" s="77"/>
      <c r="BW50" s="128"/>
      <c r="BX50" s="108"/>
      <c r="BY50" s="77"/>
      <c r="BZ50" s="129"/>
      <c r="CA50" s="108"/>
      <c r="CB50" s="77"/>
      <c r="CC50" s="78"/>
      <c r="CD50" s="76"/>
      <c r="CE50" s="77"/>
      <c r="CF50" s="78"/>
      <c r="CG50" s="124"/>
      <c r="CH50" s="77"/>
      <c r="CI50" s="129"/>
      <c r="CJ50" s="76"/>
      <c r="CK50" s="77"/>
      <c r="CL50" s="78"/>
      <c r="CM50" s="76"/>
      <c r="CN50" s="77"/>
      <c r="CO50" s="78"/>
    </row>
  </sheetData>
  <sheetProtection algorithmName="SHA-512" hashValue="e7uRi/XNHY5gs6Qqb8OucojmTB42IE2U2U3iq5Ist6gLz5hArdIGzJBwzA69HVpXXPyFnVJO1TX8Vyu5aZgvlw==" saltValue="6/7AaI2KAuCAMgQCg+hedw==" spinCount="100000" sheet="1" objects="1" scenarios="1" formatColumns="0" formatRows="0" sort="0"/>
  <phoneticPr fontId="7" type="noConversion"/>
  <conditionalFormatting sqref="E3:E50">
    <cfRule type="cellIs" dxfId="200" priority="239" operator="equal">
      <formula>"N/A"</formula>
    </cfRule>
    <cfRule type="cellIs" dxfId="199" priority="240" operator="equal">
      <formula>"PASS"</formula>
    </cfRule>
    <cfRule type="cellIs" dxfId="198" priority="241" operator="equal">
      <formula>"FAIL"</formula>
    </cfRule>
  </conditionalFormatting>
  <conditionalFormatting sqref="H3:H50">
    <cfRule type="cellIs" dxfId="197" priority="178" operator="equal">
      <formula>"N/A"</formula>
    </cfRule>
    <cfRule type="cellIs" dxfId="196" priority="179" operator="equal">
      <formula>"PASS"</formula>
    </cfRule>
    <cfRule type="cellIs" dxfId="195" priority="180" operator="equal">
      <formula>"FAIL"</formula>
    </cfRule>
  </conditionalFormatting>
  <conditionalFormatting sqref="K3:K50">
    <cfRule type="cellIs" dxfId="194" priority="55" operator="equal">
      <formula>"N/A"</formula>
    </cfRule>
    <cfRule type="cellIs" dxfId="193" priority="56" operator="equal">
      <formula>"PASS"</formula>
    </cfRule>
    <cfRule type="cellIs" dxfId="192" priority="57" operator="equal">
      <formula>"FAIL"</formula>
    </cfRule>
  </conditionalFormatting>
  <conditionalFormatting sqref="N3:N50">
    <cfRule type="cellIs" dxfId="191" priority="166" operator="equal">
      <formula>"N/A"</formula>
    </cfRule>
    <cfRule type="cellIs" dxfId="190" priority="167" operator="equal">
      <formula>"PASS"</formula>
    </cfRule>
    <cfRule type="cellIs" dxfId="189" priority="168" operator="equal">
      <formula>"FAIL"</formula>
    </cfRule>
  </conditionalFormatting>
  <conditionalFormatting sqref="Q3:Q50">
    <cfRule type="cellIs" dxfId="188" priority="163" operator="equal">
      <formula>"N/A"</formula>
    </cfRule>
    <cfRule type="cellIs" dxfId="187" priority="164" operator="equal">
      <formula>"PASS"</formula>
    </cfRule>
    <cfRule type="cellIs" dxfId="186" priority="165" operator="equal">
      <formula>"FAIL"</formula>
    </cfRule>
  </conditionalFormatting>
  <conditionalFormatting sqref="S22:S50">
    <cfRule type="cellIs" dxfId="185" priority="85" operator="equal">
      <formula>"N/A"</formula>
    </cfRule>
    <cfRule type="cellIs" dxfId="184" priority="86" operator="equal">
      <formula>"PASS"</formula>
    </cfRule>
    <cfRule type="cellIs" dxfId="183" priority="87" operator="equal">
      <formula>"FAIL"</formula>
    </cfRule>
  </conditionalFormatting>
  <conditionalFormatting sqref="T3:T50">
    <cfRule type="cellIs" dxfId="182" priority="52" operator="equal">
      <formula>"N/A"</formula>
    </cfRule>
    <cfRule type="cellIs" dxfId="181" priority="53" operator="equal">
      <formula>"PASS"</formula>
    </cfRule>
    <cfRule type="cellIs" dxfId="180" priority="54" operator="equal">
      <formula>"FAIL"</formula>
    </cfRule>
  </conditionalFormatting>
  <conditionalFormatting sqref="U3:U50">
    <cfRule type="cellIs" dxfId="179" priority="160" operator="equal">
      <formula>"N/A"</formula>
    </cfRule>
    <cfRule type="cellIs" dxfId="178" priority="161" operator="equal">
      <formula>"PASS"</formula>
    </cfRule>
    <cfRule type="cellIs" dxfId="177" priority="162" operator="equal">
      <formula>"FAIL"</formula>
    </cfRule>
  </conditionalFormatting>
  <conditionalFormatting sqref="W3:W50">
    <cfRule type="cellIs" dxfId="176" priority="157" operator="equal">
      <formula>"N/A"</formula>
    </cfRule>
    <cfRule type="cellIs" dxfId="175" priority="158" operator="equal">
      <formula>"PASS"</formula>
    </cfRule>
    <cfRule type="cellIs" dxfId="174" priority="159" operator="equal">
      <formula>"FAIL"</formula>
    </cfRule>
  </conditionalFormatting>
  <conditionalFormatting sqref="Z3:Z50">
    <cfRule type="cellIs" dxfId="173" priority="154" operator="equal">
      <formula>"N/A"</formula>
    </cfRule>
    <cfRule type="cellIs" dxfId="172" priority="155" operator="equal">
      <formula>"PASS"</formula>
    </cfRule>
    <cfRule type="cellIs" dxfId="171" priority="156" operator="equal">
      <formula>"FAIL"</formula>
    </cfRule>
  </conditionalFormatting>
  <conditionalFormatting sqref="AC3:AC50">
    <cfRule type="cellIs" dxfId="170" priority="82" operator="equal">
      <formula>"N/A"</formula>
    </cfRule>
    <cfRule type="cellIs" dxfId="169" priority="83" operator="equal">
      <formula>"PASS"</formula>
    </cfRule>
    <cfRule type="cellIs" dxfId="168" priority="84" operator="equal">
      <formula>"FAIL"</formula>
    </cfRule>
  </conditionalFormatting>
  <conditionalFormatting sqref="AF3:AF50">
    <cfRule type="cellIs" dxfId="167" priority="49" operator="equal">
      <formula>"N/A"</formula>
    </cfRule>
    <cfRule type="cellIs" dxfId="166" priority="50" operator="equal">
      <formula>"PASS"</formula>
    </cfRule>
    <cfRule type="cellIs" dxfId="165" priority="51" operator="equal">
      <formula>"FAIL"</formula>
    </cfRule>
  </conditionalFormatting>
  <conditionalFormatting sqref="AI3:AI50">
    <cfRule type="cellIs" dxfId="164" priority="46" operator="equal">
      <formula>"N/A"</formula>
    </cfRule>
    <cfRule type="cellIs" dxfId="163" priority="47" operator="equal">
      <formula>"PASS"</formula>
    </cfRule>
    <cfRule type="cellIs" dxfId="162" priority="48" operator="equal">
      <formula>"FAIL"</formula>
    </cfRule>
  </conditionalFormatting>
  <conditionalFormatting sqref="AL3:AL50">
    <cfRule type="cellIs" dxfId="161" priority="142" operator="equal">
      <formula>"N/A"</formula>
    </cfRule>
    <cfRule type="cellIs" dxfId="160" priority="143" operator="equal">
      <formula>"PASS"</formula>
    </cfRule>
    <cfRule type="cellIs" dxfId="159" priority="144" operator="equal">
      <formula>"FAIL"</formula>
    </cfRule>
  </conditionalFormatting>
  <conditionalFormatting sqref="AO3:AO50">
    <cfRule type="cellIs" dxfId="158" priority="40" operator="equal">
      <formula>"N/A"</formula>
    </cfRule>
    <cfRule type="cellIs" dxfId="157" priority="41" operator="equal">
      <formula>"PASS"</formula>
    </cfRule>
    <cfRule type="cellIs" dxfId="156" priority="42" operator="equal">
      <formula>"FAIL"</formula>
    </cfRule>
  </conditionalFormatting>
  <conditionalFormatting sqref="AR3:AR50">
    <cfRule type="cellIs" dxfId="155" priority="136" operator="equal">
      <formula>"N/A"</formula>
    </cfRule>
    <cfRule type="cellIs" dxfId="154" priority="137" operator="equal">
      <formula>"PASS"</formula>
    </cfRule>
    <cfRule type="cellIs" dxfId="153" priority="138" operator="equal">
      <formula>"FAIL"</formula>
    </cfRule>
  </conditionalFormatting>
  <conditionalFormatting sqref="AU3:AU50">
    <cfRule type="cellIs" dxfId="152" priority="37" operator="equal">
      <formula>"N/A"</formula>
    </cfRule>
    <cfRule type="cellIs" dxfId="151" priority="38" operator="equal">
      <formula>"PASS"</formula>
    </cfRule>
    <cfRule type="cellIs" dxfId="150" priority="39" operator="equal">
      <formula>"FAIL"</formula>
    </cfRule>
  </conditionalFormatting>
  <conditionalFormatting sqref="AX3:AX50">
    <cfRule type="cellIs" dxfId="149" priority="31" operator="equal">
      <formula>"N/A"</formula>
    </cfRule>
    <cfRule type="cellIs" dxfId="148" priority="32" operator="equal">
      <formula>"PASS"</formula>
    </cfRule>
    <cfRule type="cellIs" dxfId="147" priority="33" operator="equal">
      <formula>"FAIL"</formula>
    </cfRule>
  </conditionalFormatting>
  <conditionalFormatting sqref="BA3:BA50">
    <cfRule type="cellIs" dxfId="146" priority="25" operator="equal">
      <formula>"N/A"</formula>
    </cfRule>
    <cfRule type="cellIs" dxfId="145" priority="26" operator="equal">
      <formula>"PASS"</formula>
    </cfRule>
    <cfRule type="cellIs" dxfId="144" priority="27" operator="equal">
      <formula>"FAIL"</formula>
    </cfRule>
  </conditionalFormatting>
  <conditionalFormatting sqref="BD3:BD50">
    <cfRule type="cellIs" dxfId="143" priority="121" operator="equal">
      <formula>"N/A"</formula>
    </cfRule>
    <cfRule type="cellIs" dxfId="142" priority="122" operator="equal">
      <formula>"PASS"</formula>
    </cfRule>
    <cfRule type="cellIs" dxfId="141" priority="123" operator="equal">
      <formula>"FAIL"</formula>
    </cfRule>
  </conditionalFormatting>
  <conditionalFormatting sqref="BG3:BG50">
    <cfRule type="cellIs" dxfId="140" priority="19" operator="equal">
      <formula>"N/A"</formula>
    </cfRule>
    <cfRule type="cellIs" dxfId="139" priority="20" operator="equal">
      <formula>"PASS"</formula>
    </cfRule>
    <cfRule type="cellIs" dxfId="138" priority="21" operator="equal">
      <formula>"FAIL"</formula>
    </cfRule>
  </conditionalFormatting>
  <conditionalFormatting sqref="BJ3:BJ50">
    <cfRule type="cellIs" dxfId="137" priority="13" operator="equal">
      <formula>"N/A"</formula>
    </cfRule>
    <cfRule type="cellIs" dxfId="136" priority="14" operator="equal">
      <formula>"PASS"</formula>
    </cfRule>
    <cfRule type="cellIs" dxfId="135" priority="15" operator="equal">
      <formula>"FAIL"</formula>
    </cfRule>
  </conditionalFormatting>
  <conditionalFormatting sqref="BM3:BM50">
    <cfRule type="cellIs" dxfId="134" priority="109" operator="equal">
      <formula>"N/A"</formula>
    </cfRule>
    <cfRule type="cellIs" dxfId="133" priority="110" operator="equal">
      <formula>"PASS"</formula>
    </cfRule>
    <cfRule type="cellIs" dxfId="132" priority="111" operator="equal">
      <formula>"FAIL"</formula>
    </cfRule>
  </conditionalFormatting>
  <conditionalFormatting sqref="BP3:BP50">
    <cfRule type="cellIs" dxfId="131" priority="106" operator="equal">
      <formula>"N/A"</formula>
    </cfRule>
    <cfRule type="cellIs" dxfId="130" priority="107" operator="equal">
      <formula>"PASS"</formula>
    </cfRule>
    <cfRule type="cellIs" dxfId="129" priority="108" operator="equal">
      <formula>"FAIL"</formula>
    </cfRule>
  </conditionalFormatting>
  <conditionalFormatting sqref="BS3:BS50">
    <cfRule type="cellIs" dxfId="128" priority="103" operator="equal">
      <formula>"N/A"</formula>
    </cfRule>
    <cfRule type="cellIs" dxfId="127" priority="104" operator="equal">
      <formula>"PASS"</formula>
    </cfRule>
    <cfRule type="cellIs" dxfId="126" priority="105" operator="equal">
      <formula>"FAIL"</formula>
    </cfRule>
  </conditionalFormatting>
  <conditionalFormatting sqref="BV3:BV50">
    <cfRule type="cellIs" dxfId="125" priority="100" operator="equal">
      <formula>"N/A"</formula>
    </cfRule>
    <cfRule type="cellIs" dxfId="124" priority="101" operator="equal">
      <formula>"PASS"</formula>
    </cfRule>
    <cfRule type="cellIs" dxfId="123" priority="102" operator="equal">
      <formula>"FAIL"</formula>
    </cfRule>
  </conditionalFormatting>
  <conditionalFormatting sqref="BY3:BY50">
    <cfRule type="cellIs" dxfId="122" priority="7" operator="equal">
      <formula>"N/A"</formula>
    </cfRule>
    <cfRule type="cellIs" dxfId="121" priority="8" operator="equal">
      <formula>"PASS"</formula>
    </cfRule>
    <cfRule type="cellIs" dxfId="120" priority="9" operator="equal">
      <formula>"FAIL"</formula>
    </cfRule>
  </conditionalFormatting>
  <conditionalFormatting sqref="CB3:CB50">
    <cfRule type="cellIs" dxfId="119" priority="73" operator="equal">
      <formula>"N/A"</formula>
    </cfRule>
    <cfRule type="cellIs" dxfId="118" priority="74" operator="equal">
      <formula>"PASS"</formula>
    </cfRule>
    <cfRule type="cellIs" dxfId="117" priority="75" operator="equal">
      <formula>"FAIL"</formula>
    </cfRule>
  </conditionalFormatting>
  <conditionalFormatting sqref="CE3:CE50">
    <cfRule type="cellIs" dxfId="116" priority="1" operator="equal">
      <formula>"N/A"</formula>
    </cfRule>
    <cfRule type="cellIs" dxfId="115" priority="2" operator="equal">
      <formula>"PASS"</formula>
    </cfRule>
    <cfRule type="cellIs" dxfId="114" priority="3" operator="equal">
      <formula>"FAIL"</formula>
    </cfRule>
  </conditionalFormatting>
  <conditionalFormatting sqref="CH3:CH50">
    <cfRule type="cellIs" dxfId="113" priority="70" operator="equal">
      <formula>"N/A"</formula>
    </cfRule>
    <cfRule type="cellIs" dxfId="112" priority="71" operator="equal">
      <formula>"PASS"</formula>
    </cfRule>
    <cfRule type="cellIs" dxfId="111" priority="72" operator="equal">
      <formula>"FAIL"</formula>
    </cfRule>
  </conditionalFormatting>
  <conditionalFormatting sqref="CK3:CK50">
    <cfRule type="cellIs" dxfId="110" priority="64" operator="equal">
      <formula>"N/A"</formula>
    </cfRule>
    <cfRule type="cellIs" dxfId="109" priority="65" operator="equal">
      <formula>"PASS"</formula>
    </cfRule>
    <cfRule type="cellIs" dxfId="108" priority="66" operator="equal">
      <formula>"FAIL"</formula>
    </cfRule>
  </conditionalFormatting>
  <conditionalFormatting sqref="CN3:CN50">
    <cfRule type="cellIs" dxfId="107" priority="61" operator="equal">
      <formula>"N/A"</formula>
    </cfRule>
    <cfRule type="cellIs" dxfId="106" priority="62" operator="equal">
      <formula>"PASS"</formula>
    </cfRule>
    <cfRule type="cellIs" dxfId="105" priority="63" operator="equal">
      <formula>"FAIL"</formula>
    </cfRule>
  </conditionalFormatting>
  <dataValidations count="34">
    <dataValidation type="list" allowBlank="1" showInputMessage="1" showErrorMessage="1" sqref="G3:G22" xr:uid="{07742971-340C-4B2B-9929-57AC5047607E}">
      <formula1>"N/A,DT.ACM-2.DN-1"</formula1>
    </dataValidation>
    <dataValidation type="list" allowBlank="1" showInputMessage="1" showErrorMessage="1" sqref="D3:D50" xr:uid="{C173D3CA-D3AD-4891-A547-1BEB66C1BC12}">
      <formula1>"N/A,DT.ACM-1.DN-1,DT.ACM-1.DN-2,DT.ACM-1.DN-3,DT.ACM-1.DN-4"</formula1>
    </dataValidation>
    <dataValidation type="list" allowBlank="1" showInputMessage="1" showErrorMessage="1" sqref="E3:E50 CH3:CH50 BP3:BP50 N3:N50 Q3:Q50 W3:W50 Z3:Z50 K3:K50 T3:U50 AL3:AL50 CN3:CN50 AR3:AR50 CK3:CK50 BM3:BM50 CB3:CB50 BD3:BD50 BV3:BV50 BS3:BS50" xr:uid="{C482BB70-AF12-4E77-A26E-C342397096CC}">
      <formula1>"PASS,FAIL,N/A"</formula1>
    </dataValidation>
    <dataValidation type="list" allowBlank="1" showInputMessage="1" showErrorMessage="1" sqref="J22:J50" xr:uid="{0F025EDE-1EA1-49CE-A7ED-99677A44C233}">
      <formula1>"N/A,DT.ACM-3.DN-1, DT.ACM-3.DN-2"</formula1>
    </dataValidation>
    <dataValidation type="list" allowBlank="1" showInputMessage="1" showErrorMessage="1" sqref="M3:M50" xr:uid="{0E15910E-4BD5-4F81-924E-2844E7CDB479}">
      <formula1>"N/A,DT.ACM-4.DN-1,DT.ACM-4.DN-2,DT.ACM-4.DN-3"</formula1>
    </dataValidation>
    <dataValidation type="list" allowBlank="1" showInputMessage="1" showErrorMessage="1" sqref="J3:J21" xr:uid="{2BB3DF82-657E-4FBA-9E7E-9064DA9A3218}">
      <formula1>"N/A,DT.ACM-3.DN-1,DT.ACM-3.DN-2"</formula1>
    </dataValidation>
    <dataValidation type="list" allowBlank="1" showInputMessage="1" showErrorMessage="1" sqref="P3:P50" xr:uid="{E486BBD2-CD11-434F-BE22-B90DE30745B9}">
      <formula1>"N/A,DT.ACM-5.DN-1,DT.ACM-5.DN-2"</formula1>
    </dataValidation>
    <dataValidation type="list" allowBlank="1" showInputMessage="1" showErrorMessage="1" sqref="S3:S50" xr:uid="{9A4E0AE7-2031-47A2-8134-CA6E8307D423}">
      <formula1>"N/A,DT.ACM-6.DN-1,DT.ACM-6.DN-2"</formula1>
    </dataValidation>
    <dataValidation type="list" allowBlank="1" showInputMessage="1" showErrorMessage="1" sqref="V3:V50" xr:uid="{AC479154-953C-4336-A49D-30A5F26FEB31}">
      <formula1>"N/A,DT.AUM-1-1.DN-1,DT.AUM-1-1.DN-2,DT.AUM-1-1.DN-3"</formula1>
    </dataValidation>
    <dataValidation type="list" allowBlank="1" showInputMessage="1" showErrorMessage="1" sqref="Y3:Y50" xr:uid="{1C25A0B8-B51B-48E3-AE75-56B6289DD9C2}">
      <formula1>"N/A,DT.AUM-1-2.DN-1,DT.AUM-1-2.DN-2,DT.AUM-1-2.DN-3,DT.AUM-1-2.DN-4"</formula1>
    </dataValidation>
    <dataValidation type="list" allowBlank="1" showInputMessage="1" showErrorMessage="1" sqref="AE3:AE50" xr:uid="{A8CA210D-A4E8-4B8C-A12F-7ADC266022BE}">
      <formula1>"N/A,DT.AUM-2.DN-1"</formula1>
    </dataValidation>
    <dataValidation type="list" allowBlank="1" showInputMessage="1" showErrorMessage="1" sqref="AH3:AH50" xr:uid="{41338525-005C-4637-B01A-E8793A0342EC}">
      <formula1>"N/A,DT.AUM-2-1.DN-1"</formula1>
    </dataValidation>
    <dataValidation type="list" allowBlank="1" showInputMessage="1" showErrorMessage="1" sqref="AK3:AK50" xr:uid="{4B2BE986-F985-4E2D-971F-832BA1B0C14C}">
      <formula1>"N/A,DT.AUM-2-2.DN-1,DT.AUM-2-2.DN-2"</formula1>
    </dataValidation>
    <dataValidation type="list" allowBlank="1" showInputMessage="1" showErrorMessage="1" sqref="AB3:AB50" xr:uid="{ABA59868-061A-46E3-95B6-632D01DEC94B}">
      <formula1>"N/A,DT.AUM-1-3.DN-1"</formula1>
    </dataValidation>
    <dataValidation type="list" allowBlank="1" showInputMessage="1" showErrorMessage="1" sqref="AN3:AN50" xr:uid="{B1359046-10D7-45A1-A0E6-B9D484F027F2}">
      <formula1>"N/A,DT.AUM-3.DN-1"</formula1>
    </dataValidation>
    <dataValidation type="list" allowBlank="1" showInputMessage="1" showErrorMessage="1" sqref="AQ3:AQ50" xr:uid="{CFDC5195-C19C-4F6A-ACB6-C640B216F66A}">
      <formula1>"N/A,DT.AUM-4.DN-1,DT.AUM-4.DN-2"</formula1>
    </dataValidation>
    <dataValidation type="list" allowBlank="1" showInputMessage="1" showErrorMessage="1" sqref="AT3:AT50" xr:uid="{09591E53-9155-4888-BFD2-498DC484AF18}">
      <formula1>"N/A,DT.AUM-5-1.DN-1,DT.AUM-5-1.DN-2,DT.AUM-5-1.DN-3"</formula1>
    </dataValidation>
    <dataValidation type="list" allowBlank="1" showInputMessage="1" showErrorMessage="1" sqref="AZ3:AZ50" xr:uid="{35FB6A20-2B54-41CE-A4CD-EF9DF50C53BB}">
      <formula1>"N/A,DT.AUM-6.DN-1"</formula1>
    </dataValidation>
    <dataValidation type="list" allowBlank="1" showInputMessage="1" showErrorMessage="1" sqref="AW3:AW50" xr:uid="{605D0247-20B4-4E71-8C1A-2BD80791F1BC}">
      <formula1>"N/A,DT.AUM-5-2.DN-1,DT.AUM-5-2.DN-2,DT.AUM-5-2.DN-3"</formula1>
    </dataValidation>
    <dataValidation type="list" allowBlank="1" showInputMessage="1" showErrorMessage="1" sqref="BC3:BC50" xr:uid="{201FC6B1-08BC-4335-8839-FFA2B096A627}">
      <formula1>"N/A,DT.SSM-1.DN-1,DT.SSM-1.DN-2"</formula1>
    </dataValidation>
    <dataValidation type="list" allowBlank="1" showInputMessage="1" showErrorMessage="1" sqref="BF3:BF50" xr:uid="{1BAA2C8E-F42B-4AAF-9D76-7CD023E53F32}">
      <formula1>"N/A,DT.SSM-2.DN-1"</formula1>
    </dataValidation>
    <dataValidation type="list" allowBlank="1" showInputMessage="1" showErrorMessage="1" sqref="BI3:BI50" xr:uid="{36FD142C-383B-4775-9AF5-A75054410DFB}">
      <formula1>"N/A,DT.SSM-3.DN-1"</formula1>
    </dataValidation>
    <dataValidation type="list" allowBlank="1" showInputMessage="1" showErrorMessage="1" sqref="BL3:BL50" xr:uid="{740DBBD1-CFC3-4C25-8473-6C7AD6612648}">
      <formula1>"N/A,DT.SCM-1.DN-1,DT.SCM-1.DN-2,DT.SCM-1.DN-3"</formula1>
    </dataValidation>
    <dataValidation type="list" allowBlank="1" showInputMessage="1" showErrorMessage="1" sqref="BX3:BX50" xr:uid="{4C3D36FA-6733-4EFD-A078-F9E740478D6B}">
      <formula1>"N/A,DT.DLM-1.DN-1"</formula1>
    </dataValidation>
    <dataValidation type="list" allowBlank="1" showInputMessage="1" showErrorMessage="1" sqref="CA3:CA50" xr:uid="{B5D607F8-3F6C-4A4C-9C1C-BA3319608E76}">
      <formula1>"N/A,DT.UNM-1.DN-1,DT.UNM-1.DN-2"</formula1>
    </dataValidation>
    <dataValidation type="list" allowBlank="1" showInputMessage="1" showErrorMessage="1" sqref="CD3:CD50" xr:uid="{AB398CAA-20C8-4B29-A0FF-B5A2AB0B55F6}">
      <formula1>"N/A,DT.UNM-2.DN-1"</formula1>
    </dataValidation>
    <dataValidation type="list" allowBlank="1" showInputMessage="1" showErrorMessage="1" sqref="CG3:CG50" xr:uid="{D9C89096-D576-4601-886C-8DD9EE54EEDF}">
      <formula1>"N/A,DT.CCK-1.DN-1,DT.CCK-1.DN-2"</formula1>
    </dataValidation>
    <dataValidation type="list" allowBlank="1" showInputMessage="1" showErrorMessage="1" sqref="CJ3:CJ50" xr:uid="{34CD1A5E-F796-4CC8-9E44-DFEB71E94BF2}">
      <formula1>"N/A,DT.CCK-2.DN-1,DT.CCK-2.DN-2"</formula1>
    </dataValidation>
    <dataValidation type="list" allowBlank="1" showInputMessage="1" showErrorMessage="1" sqref="CM3:CM50" xr:uid="{4F5729AE-E3BA-4145-BA76-0AC7A107FAE7}">
      <formula1>"N/A,DT.CCK-3.DN-1,DT.CCK-3.DN-2,DT.CCK-3.DN-3"</formula1>
    </dataValidation>
    <dataValidation type="list" allowBlank="1" showInputMessage="1" showErrorMessage="1" sqref="H3:H50 AF3:AF50 AC3:AC50 AI3:AI50 AO3:AO50 AU3:AU50 AX3:AX50 BA3:BA50 BG3:BG50 BJ3:BJ50 BY3:BY50 CE3:CE50" xr:uid="{07D45489-0703-4B3F-B7A9-D72DC82ED3CA}">
      <formula1>"PASS,FAIL"</formula1>
    </dataValidation>
    <dataValidation type="list" allowBlank="1" showInputMessage="1" showErrorMessage="1" sqref="C3:C50" xr:uid="{47FE84E3-3520-4406-88F0-6F82FD5B95EB}">
      <formula1>"Network,Privacy,Financial,Security"</formula1>
    </dataValidation>
    <dataValidation type="list" allowBlank="1" showInputMessage="1" showErrorMessage="1" sqref="BO3:BO50" xr:uid="{628D5D67-EF85-4BFE-A778-2005722B08B3}">
      <formula1>"N/A,DT.SCM-2.DN-1,DT.SCM-2.DN-2"</formula1>
    </dataValidation>
    <dataValidation type="list" allowBlank="1" showInputMessage="1" showErrorMessage="1" sqref="BR3:BR50" xr:uid="{B0D84D85-7C1A-497C-9D88-1F6BC72CAE24}">
      <formula1>"N/A,DT.SCM-3.DN-1,DT.SCM-3.DN-2"</formula1>
    </dataValidation>
    <dataValidation type="list" allowBlank="1" showInputMessage="1" showErrorMessage="1" sqref="BU3:BU50" xr:uid="{9B809AAE-A3D7-4818-8CDF-ABBFE73F3CDA}">
      <formula1>"N/A,DT.SCM-4.DN-1,DT.SCM-4.DN-2,DT.SCM-4.DN-3"</formula1>
    </dataValidation>
  </dataValidations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FD0D3B-CB5A-414F-9D40-4B5E4F2D33B7}">
  <sheetPr>
    <tabColor theme="2"/>
  </sheetPr>
  <dimension ref="A1:J50"/>
  <sheetViews>
    <sheetView zoomScaleNormal="100" workbookViewId="0">
      <pane xSplit="3" ySplit="2" topLeftCell="D3" activePane="bottomRight" state="frozen"/>
      <selection pane="topRight" activeCell="D1" sqref="D1"/>
      <selection pane="bottomLeft" activeCell="A3" sqref="A3"/>
      <selection pane="bottomRight"/>
    </sheetView>
  </sheetViews>
  <sheetFormatPr defaultColWidth="16" defaultRowHeight="16.5" x14ac:dyDescent="0.3"/>
  <cols>
    <col min="1" max="1" width="26.125" style="18" customWidth="1"/>
    <col min="2" max="3" width="20.625" style="17" customWidth="1"/>
    <col min="4" max="4" width="26.625" style="19" customWidth="1"/>
    <col min="5" max="6" width="20.625" style="17" customWidth="1"/>
    <col min="7" max="7" width="26.625" style="19" customWidth="1"/>
    <col min="8" max="9" width="20.625" style="17" customWidth="1"/>
    <col min="10" max="10" width="26.625" style="19" customWidth="1"/>
    <col min="11" max="16384" width="16" style="17"/>
  </cols>
  <sheetData>
    <row r="1" spans="1:10" s="13" customFormat="1" ht="17.25" x14ac:dyDescent="0.3">
      <c r="A1" s="23" t="s">
        <v>93</v>
      </c>
      <c r="B1" s="208" t="s">
        <v>66</v>
      </c>
      <c r="C1" s="209" t="s">
        <v>67</v>
      </c>
      <c r="D1" s="210" t="s">
        <v>68</v>
      </c>
      <c r="E1" s="217" t="s">
        <v>69</v>
      </c>
      <c r="F1" s="218" t="s">
        <v>70</v>
      </c>
      <c r="G1" s="219" t="s">
        <v>71</v>
      </c>
      <c r="H1" s="214" t="s">
        <v>72</v>
      </c>
      <c r="I1" s="215" t="s">
        <v>73</v>
      </c>
      <c r="J1" s="216" t="s">
        <v>74</v>
      </c>
    </row>
    <row r="2" spans="1:10" s="13" customFormat="1" ht="52.5" thickBot="1" x14ac:dyDescent="0.4">
      <c r="A2" s="20" t="s">
        <v>189</v>
      </c>
      <c r="B2" s="337" t="s">
        <v>296</v>
      </c>
      <c r="C2" s="212" t="s">
        <v>183</v>
      </c>
      <c r="D2" s="213" t="s">
        <v>185</v>
      </c>
      <c r="E2" s="220" t="s">
        <v>187</v>
      </c>
      <c r="F2" s="221" t="s">
        <v>186</v>
      </c>
      <c r="G2" s="222" t="s">
        <v>185</v>
      </c>
      <c r="H2" s="211" t="s">
        <v>187</v>
      </c>
      <c r="I2" s="212" t="s">
        <v>188</v>
      </c>
      <c r="J2" s="213" t="s">
        <v>185</v>
      </c>
    </row>
    <row r="3" spans="1:10" x14ac:dyDescent="0.3">
      <c r="A3" s="21"/>
      <c r="B3" s="91"/>
      <c r="C3" s="92"/>
      <c r="D3" s="93"/>
      <c r="E3" s="91"/>
      <c r="F3" s="92"/>
      <c r="G3" s="95"/>
      <c r="H3" s="91"/>
      <c r="I3" s="92"/>
      <c r="J3" s="95"/>
    </row>
    <row r="4" spans="1:10" x14ac:dyDescent="0.3">
      <c r="A4" s="21"/>
      <c r="B4" s="72"/>
      <c r="C4" s="73"/>
      <c r="D4" s="74"/>
      <c r="E4" s="72"/>
      <c r="F4" s="73"/>
      <c r="G4" s="75"/>
      <c r="H4" s="72"/>
      <c r="I4" s="73"/>
      <c r="J4" s="75"/>
    </row>
    <row r="5" spans="1:10" x14ac:dyDescent="0.3">
      <c r="A5" s="21"/>
      <c r="B5" s="72"/>
      <c r="C5" s="73"/>
      <c r="D5" s="74"/>
      <c r="E5" s="72"/>
      <c r="F5" s="73"/>
      <c r="G5" s="75"/>
      <c r="H5" s="72"/>
      <c r="I5" s="73"/>
      <c r="J5" s="75"/>
    </row>
    <row r="6" spans="1:10" x14ac:dyDescent="0.3">
      <c r="A6" s="21"/>
      <c r="B6" s="72"/>
      <c r="C6" s="73"/>
      <c r="D6" s="74"/>
      <c r="E6" s="72"/>
      <c r="F6" s="73"/>
      <c r="G6" s="75"/>
      <c r="H6" s="72"/>
      <c r="I6" s="73"/>
      <c r="J6" s="75"/>
    </row>
    <row r="7" spans="1:10" x14ac:dyDescent="0.3">
      <c r="A7" s="21"/>
      <c r="B7" s="72"/>
      <c r="C7" s="73"/>
      <c r="D7" s="74"/>
      <c r="E7" s="72"/>
      <c r="F7" s="73"/>
      <c r="G7" s="75"/>
      <c r="H7" s="72"/>
      <c r="I7" s="73"/>
      <c r="J7" s="75"/>
    </row>
    <row r="8" spans="1:10" x14ac:dyDescent="0.3">
      <c r="A8" s="21"/>
      <c r="B8" s="72"/>
      <c r="C8" s="73"/>
      <c r="D8" s="74"/>
      <c r="E8" s="72"/>
      <c r="F8" s="73"/>
      <c r="G8" s="75"/>
      <c r="H8" s="72"/>
      <c r="I8" s="73"/>
      <c r="J8" s="75"/>
    </row>
    <row r="9" spans="1:10" x14ac:dyDescent="0.3">
      <c r="A9" s="21"/>
      <c r="B9" s="72"/>
      <c r="C9" s="73"/>
      <c r="D9" s="74"/>
      <c r="E9" s="72"/>
      <c r="F9" s="73"/>
      <c r="G9" s="75"/>
      <c r="H9" s="72"/>
      <c r="I9" s="73"/>
      <c r="J9" s="75"/>
    </row>
    <row r="10" spans="1:10" x14ac:dyDescent="0.3">
      <c r="A10" s="21"/>
      <c r="B10" s="72"/>
      <c r="C10" s="73"/>
      <c r="D10" s="74"/>
      <c r="E10" s="72"/>
      <c r="F10" s="73"/>
      <c r="G10" s="75"/>
      <c r="H10" s="72"/>
      <c r="I10" s="73"/>
      <c r="J10" s="75"/>
    </row>
    <row r="11" spans="1:10" x14ac:dyDescent="0.3">
      <c r="A11" s="21"/>
      <c r="B11" s="72"/>
      <c r="C11" s="73"/>
      <c r="D11" s="74"/>
      <c r="E11" s="72"/>
      <c r="F11" s="73"/>
      <c r="G11" s="75"/>
      <c r="H11" s="72"/>
      <c r="I11" s="73"/>
      <c r="J11" s="75"/>
    </row>
    <row r="12" spans="1:10" x14ac:dyDescent="0.3">
      <c r="A12" s="21"/>
      <c r="B12" s="72"/>
      <c r="C12" s="73"/>
      <c r="D12" s="74"/>
      <c r="E12" s="72"/>
      <c r="F12" s="73"/>
      <c r="G12" s="75"/>
      <c r="H12" s="72"/>
      <c r="I12" s="73"/>
      <c r="J12" s="75"/>
    </row>
    <row r="13" spans="1:10" x14ac:dyDescent="0.3">
      <c r="A13" s="21"/>
      <c r="B13" s="72"/>
      <c r="C13" s="73"/>
      <c r="D13" s="74"/>
      <c r="E13" s="72"/>
      <c r="F13" s="73"/>
      <c r="G13" s="75"/>
      <c r="H13" s="72"/>
      <c r="I13" s="73"/>
      <c r="J13" s="75"/>
    </row>
    <row r="14" spans="1:10" x14ac:dyDescent="0.3">
      <c r="A14" s="332"/>
      <c r="B14" s="72"/>
      <c r="C14" s="73"/>
      <c r="D14" s="74"/>
      <c r="E14" s="72"/>
      <c r="F14" s="73"/>
      <c r="G14" s="75"/>
      <c r="H14" s="72"/>
      <c r="I14" s="73"/>
      <c r="J14" s="75"/>
    </row>
    <row r="15" spans="1:10" x14ac:dyDescent="0.3">
      <c r="A15" s="21"/>
      <c r="B15" s="72"/>
      <c r="C15" s="73"/>
      <c r="D15" s="74"/>
      <c r="E15" s="72"/>
      <c r="F15" s="73"/>
      <c r="G15" s="75"/>
      <c r="H15" s="72"/>
      <c r="I15" s="73"/>
      <c r="J15" s="75"/>
    </row>
    <row r="16" spans="1:10" x14ac:dyDescent="0.3">
      <c r="A16" s="21"/>
      <c r="B16" s="72"/>
      <c r="C16" s="73"/>
      <c r="D16" s="74"/>
      <c r="E16" s="72"/>
      <c r="F16" s="73"/>
      <c r="G16" s="75"/>
      <c r="H16" s="72"/>
      <c r="I16" s="73"/>
      <c r="J16" s="75"/>
    </row>
    <row r="17" spans="1:10" x14ac:dyDescent="0.3">
      <c r="A17" s="21"/>
      <c r="B17" s="72"/>
      <c r="C17" s="73"/>
      <c r="D17" s="74"/>
      <c r="E17" s="72"/>
      <c r="F17" s="73"/>
      <c r="G17" s="75"/>
      <c r="H17" s="72"/>
      <c r="I17" s="73"/>
      <c r="J17" s="75"/>
    </row>
    <row r="18" spans="1:10" x14ac:dyDescent="0.3">
      <c r="A18" s="21"/>
      <c r="B18" s="72"/>
      <c r="C18" s="73"/>
      <c r="D18" s="74"/>
      <c r="E18" s="72"/>
      <c r="F18" s="73"/>
      <c r="G18" s="75"/>
      <c r="H18" s="72"/>
      <c r="I18" s="73"/>
      <c r="J18" s="75"/>
    </row>
    <row r="19" spans="1:10" x14ac:dyDescent="0.3">
      <c r="A19" s="21"/>
      <c r="B19" s="72"/>
      <c r="C19" s="73"/>
      <c r="D19" s="74"/>
      <c r="E19" s="72"/>
      <c r="F19" s="73"/>
      <c r="G19" s="75"/>
      <c r="H19" s="72"/>
      <c r="I19" s="73"/>
      <c r="J19" s="75"/>
    </row>
    <row r="20" spans="1:10" x14ac:dyDescent="0.3">
      <c r="A20" s="21"/>
      <c r="B20" s="72"/>
      <c r="C20" s="73"/>
      <c r="D20" s="74"/>
      <c r="E20" s="72"/>
      <c r="F20" s="73"/>
      <c r="G20" s="75"/>
      <c r="H20" s="72"/>
      <c r="I20" s="73"/>
      <c r="J20" s="75"/>
    </row>
    <row r="21" spans="1:10" x14ac:dyDescent="0.3">
      <c r="A21" s="21"/>
      <c r="B21" s="72"/>
      <c r="C21" s="73"/>
      <c r="D21" s="74"/>
      <c r="E21" s="72"/>
      <c r="F21" s="73"/>
      <c r="G21" s="75"/>
      <c r="H21" s="72"/>
      <c r="I21" s="73"/>
      <c r="J21" s="75"/>
    </row>
    <row r="22" spans="1:10" x14ac:dyDescent="0.3">
      <c r="A22" s="21"/>
      <c r="B22" s="72"/>
      <c r="C22" s="73"/>
      <c r="D22" s="94"/>
      <c r="E22" s="72"/>
      <c r="F22" s="73"/>
      <c r="G22" s="75"/>
      <c r="H22" s="72"/>
      <c r="I22" s="73"/>
      <c r="J22" s="75"/>
    </row>
    <row r="23" spans="1:10" x14ac:dyDescent="0.3">
      <c r="A23" s="21"/>
      <c r="B23" s="72"/>
      <c r="C23" s="73"/>
      <c r="D23" s="75"/>
      <c r="E23" s="72"/>
      <c r="F23" s="73"/>
      <c r="G23" s="75"/>
      <c r="H23" s="72"/>
      <c r="I23" s="73"/>
      <c r="J23" s="75"/>
    </row>
    <row r="24" spans="1:10" x14ac:dyDescent="0.3">
      <c r="A24" s="21"/>
      <c r="B24" s="72"/>
      <c r="C24" s="73"/>
      <c r="D24" s="75"/>
      <c r="E24" s="72"/>
      <c r="F24" s="73"/>
      <c r="G24" s="75"/>
      <c r="H24" s="72"/>
      <c r="I24" s="73"/>
      <c r="J24" s="75"/>
    </row>
    <row r="25" spans="1:10" x14ac:dyDescent="0.3">
      <c r="A25" s="21"/>
      <c r="B25" s="72"/>
      <c r="C25" s="73"/>
      <c r="D25" s="75"/>
      <c r="E25" s="72"/>
      <c r="F25" s="73"/>
      <c r="G25" s="75"/>
      <c r="H25" s="72"/>
      <c r="I25" s="73"/>
      <c r="J25" s="75"/>
    </row>
    <row r="26" spans="1:10" x14ac:dyDescent="0.3">
      <c r="A26" s="21"/>
      <c r="B26" s="72"/>
      <c r="C26" s="73"/>
      <c r="D26" s="75"/>
      <c r="E26" s="72"/>
      <c r="F26" s="73"/>
      <c r="G26" s="75"/>
      <c r="H26" s="72"/>
      <c r="I26" s="73"/>
      <c r="J26" s="75"/>
    </row>
    <row r="27" spans="1:10" x14ac:dyDescent="0.3">
      <c r="A27" s="21"/>
      <c r="B27" s="72"/>
      <c r="C27" s="73"/>
      <c r="D27" s="75"/>
      <c r="E27" s="72"/>
      <c r="F27" s="73"/>
      <c r="G27" s="75"/>
      <c r="H27" s="72"/>
      <c r="I27" s="73"/>
      <c r="J27" s="75"/>
    </row>
    <row r="28" spans="1:10" x14ac:dyDescent="0.3">
      <c r="A28" s="21"/>
      <c r="B28" s="72"/>
      <c r="C28" s="73"/>
      <c r="D28" s="75"/>
      <c r="E28" s="72"/>
      <c r="F28" s="73"/>
      <c r="G28" s="75"/>
      <c r="H28" s="72"/>
      <c r="I28" s="73"/>
      <c r="J28" s="75"/>
    </row>
    <row r="29" spans="1:10" x14ac:dyDescent="0.3">
      <c r="A29" s="21"/>
      <c r="B29" s="72"/>
      <c r="C29" s="73"/>
      <c r="D29" s="75"/>
      <c r="E29" s="72"/>
      <c r="F29" s="73"/>
      <c r="G29" s="75"/>
      <c r="H29" s="72"/>
      <c r="I29" s="73"/>
      <c r="J29" s="75"/>
    </row>
    <row r="30" spans="1:10" x14ac:dyDescent="0.3">
      <c r="A30" s="21"/>
      <c r="B30" s="72"/>
      <c r="C30" s="73"/>
      <c r="D30" s="75"/>
      <c r="E30" s="72"/>
      <c r="F30" s="73"/>
      <c r="G30" s="75"/>
      <c r="H30" s="72"/>
      <c r="I30" s="73"/>
      <c r="J30" s="75"/>
    </row>
    <row r="31" spans="1:10" x14ac:dyDescent="0.3">
      <c r="A31" s="21"/>
      <c r="B31" s="72"/>
      <c r="C31" s="73"/>
      <c r="D31" s="75"/>
      <c r="E31" s="72"/>
      <c r="F31" s="73"/>
      <c r="G31" s="75"/>
      <c r="H31" s="72"/>
      <c r="I31" s="73"/>
      <c r="J31" s="75"/>
    </row>
    <row r="32" spans="1:10" x14ac:dyDescent="0.3">
      <c r="A32" s="21"/>
      <c r="B32" s="72"/>
      <c r="C32" s="73"/>
      <c r="D32" s="75"/>
      <c r="E32" s="72"/>
      <c r="F32" s="73"/>
      <c r="G32" s="75"/>
      <c r="H32" s="72"/>
      <c r="I32" s="73"/>
      <c r="J32" s="75"/>
    </row>
    <row r="33" spans="1:10" x14ac:dyDescent="0.3">
      <c r="A33" s="21"/>
      <c r="B33" s="72"/>
      <c r="C33" s="73"/>
      <c r="D33" s="75"/>
      <c r="E33" s="72"/>
      <c r="F33" s="73"/>
      <c r="G33" s="75"/>
      <c r="H33" s="72"/>
      <c r="I33" s="73"/>
      <c r="J33" s="75"/>
    </row>
    <row r="34" spans="1:10" x14ac:dyDescent="0.3">
      <c r="A34" s="21"/>
      <c r="B34" s="72"/>
      <c r="C34" s="73"/>
      <c r="D34" s="75"/>
      <c r="E34" s="72"/>
      <c r="F34" s="73"/>
      <c r="G34" s="75"/>
      <c r="H34" s="72"/>
      <c r="I34" s="73"/>
      <c r="J34" s="75"/>
    </row>
    <row r="35" spans="1:10" x14ac:dyDescent="0.3">
      <c r="A35" s="21"/>
      <c r="B35" s="72"/>
      <c r="C35" s="73"/>
      <c r="D35" s="75"/>
      <c r="E35" s="72"/>
      <c r="F35" s="73"/>
      <c r="G35" s="75"/>
      <c r="H35" s="72"/>
      <c r="I35" s="73"/>
      <c r="J35" s="75"/>
    </row>
    <row r="36" spans="1:10" x14ac:dyDescent="0.3">
      <c r="A36" s="21"/>
      <c r="B36" s="72"/>
      <c r="C36" s="73"/>
      <c r="D36" s="75"/>
      <c r="E36" s="72"/>
      <c r="F36" s="73"/>
      <c r="G36" s="75"/>
      <c r="H36" s="72"/>
      <c r="I36" s="73"/>
      <c r="J36" s="75"/>
    </row>
    <row r="37" spans="1:10" x14ac:dyDescent="0.3">
      <c r="A37" s="21"/>
      <c r="B37" s="72"/>
      <c r="C37" s="73"/>
      <c r="D37" s="75"/>
      <c r="E37" s="72"/>
      <c r="F37" s="73"/>
      <c r="G37" s="75"/>
      <c r="H37" s="72"/>
      <c r="I37" s="73"/>
      <c r="J37" s="75"/>
    </row>
    <row r="38" spans="1:10" x14ac:dyDescent="0.3">
      <c r="A38" s="21"/>
      <c r="B38" s="72"/>
      <c r="C38" s="73"/>
      <c r="D38" s="75"/>
      <c r="E38" s="72"/>
      <c r="F38" s="73"/>
      <c r="G38" s="75"/>
      <c r="H38" s="72"/>
      <c r="I38" s="73"/>
      <c r="J38" s="75"/>
    </row>
    <row r="39" spans="1:10" x14ac:dyDescent="0.3">
      <c r="A39" s="21"/>
      <c r="B39" s="72"/>
      <c r="C39" s="73"/>
      <c r="D39" s="75"/>
      <c r="E39" s="72"/>
      <c r="F39" s="73"/>
      <c r="G39" s="75"/>
      <c r="H39" s="72"/>
      <c r="I39" s="73"/>
      <c r="J39" s="75"/>
    </row>
    <row r="40" spans="1:10" x14ac:dyDescent="0.3">
      <c r="A40" s="21"/>
      <c r="B40" s="72"/>
      <c r="C40" s="73"/>
      <c r="D40" s="75"/>
      <c r="E40" s="72"/>
      <c r="F40" s="73"/>
      <c r="G40" s="75"/>
      <c r="H40" s="72"/>
      <c r="I40" s="73"/>
      <c r="J40" s="75"/>
    </row>
    <row r="41" spans="1:10" x14ac:dyDescent="0.3">
      <c r="A41" s="21"/>
      <c r="B41" s="72"/>
      <c r="C41" s="73"/>
      <c r="D41" s="75"/>
      <c r="E41" s="72"/>
      <c r="F41" s="73"/>
      <c r="G41" s="75"/>
      <c r="H41" s="72"/>
      <c r="I41" s="73"/>
      <c r="J41" s="75"/>
    </row>
    <row r="42" spans="1:10" x14ac:dyDescent="0.3">
      <c r="A42" s="21"/>
      <c r="B42" s="72"/>
      <c r="C42" s="73"/>
      <c r="D42" s="75"/>
      <c r="E42" s="72"/>
      <c r="F42" s="73"/>
      <c r="G42" s="75"/>
      <c r="H42" s="72"/>
      <c r="I42" s="73"/>
      <c r="J42" s="75"/>
    </row>
    <row r="43" spans="1:10" x14ac:dyDescent="0.3">
      <c r="A43" s="21"/>
      <c r="B43" s="72"/>
      <c r="C43" s="73"/>
      <c r="D43" s="75"/>
      <c r="E43" s="72"/>
      <c r="F43" s="73"/>
      <c r="G43" s="75"/>
      <c r="H43" s="72"/>
      <c r="I43" s="73"/>
      <c r="J43" s="75"/>
    </row>
    <row r="44" spans="1:10" x14ac:dyDescent="0.3">
      <c r="A44" s="21"/>
      <c r="B44" s="72"/>
      <c r="C44" s="73"/>
      <c r="D44" s="75"/>
      <c r="E44" s="72"/>
      <c r="F44" s="73"/>
      <c r="G44" s="75"/>
      <c r="H44" s="72"/>
      <c r="I44" s="73"/>
      <c r="J44" s="75"/>
    </row>
    <row r="45" spans="1:10" x14ac:dyDescent="0.3">
      <c r="A45" s="21"/>
      <c r="B45" s="72"/>
      <c r="C45" s="73"/>
      <c r="D45" s="75"/>
      <c r="E45" s="72"/>
      <c r="F45" s="73"/>
      <c r="G45" s="75"/>
      <c r="H45" s="72"/>
      <c r="I45" s="73"/>
      <c r="J45" s="75"/>
    </row>
    <row r="46" spans="1:10" x14ac:dyDescent="0.3">
      <c r="A46" s="21"/>
      <c r="B46" s="72"/>
      <c r="C46" s="73"/>
      <c r="D46" s="75"/>
      <c r="E46" s="72"/>
      <c r="F46" s="73"/>
      <c r="G46" s="75"/>
      <c r="H46" s="72"/>
      <c r="I46" s="73"/>
      <c r="J46" s="75"/>
    </row>
    <row r="47" spans="1:10" x14ac:dyDescent="0.3">
      <c r="A47" s="21"/>
      <c r="B47" s="72"/>
      <c r="C47" s="73"/>
      <c r="D47" s="75"/>
      <c r="E47" s="72"/>
      <c r="F47" s="73"/>
      <c r="G47" s="75"/>
      <c r="H47" s="72"/>
      <c r="I47" s="73"/>
      <c r="J47" s="75"/>
    </row>
    <row r="48" spans="1:10" x14ac:dyDescent="0.3">
      <c r="A48" s="21"/>
      <c r="B48" s="72"/>
      <c r="C48" s="73"/>
      <c r="D48" s="75"/>
      <c r="E48" s="72"/>
      <c r="F48" s="73"/>
      <c r="G48" s="75"/>
      <c r="H48" s="72"/>
      <c r="I48" s="73"/>
      <c r="J48" s="75"/>
    </row>
    <row r="49" spans="1:10" x14ac:dyDescent="0.3">
      <c r="A49" s="21"/>
      <c r="B49" s="72"/>
      <c r="C49" s="73"/>
      <c r="D49" s="75"/>
      <c r="E49" s="72"/>
      <c r="F49" s="73"/>
      <c r="G49" s="75"/>
      <c r="H49" s="72"/>
      <c r="I49" s="73"/>
      <c r="J49" s="75"/>
    </row>
    <row r="50" spans="1:10" ht="17.25" thickBot="1" x14ac:dyDescent="0.35">
      <c r="A50" s="24"/>
      <c r="B50" s="76"/>
      <c r="C50" s="77"/>
      <c r="D50" s="78"/>
      <c r="E50" s="76"/>
      <c r="F50" s="73"/>
      <c r="G50" s="78"/>
      <c r="H50" s="76"/>
      <c r="I50" s="77"/>
      <c r="J50" s="78"/>
    </row>
  </sheetData>
  <sheetProtection algorithmName="SHA-512" hashValue="/xCPYxYvJqBMkoDTe3+YdFJN/KGE9jPCO9ASNEgNQM30qO5/zL5Y5WakBOy3/tF6jr7bblazq14dPx4o45R5KQ==" saltValue="CmZbnAaqbGmpeGTTtUL0dw==" spinCount="100000" sheet="1" objects="1" scenarios="1" formatColumns="0" formatRows="0"/>
  <conditionalFormatting sqref="C3:C50">
    <cfRule type="cellIs" dxfId="104" priority="13" operator="equal">
      <formula>"N/A"</formula>
    </cfRule>
    <cfRule type="cellIs" dxfId="103" priority="14" operator="equal">
      <formula>"PASS"</formula>
    </cfRule>
    <cfRule type="cellIs" dxfId="102" priority="15" operator="equal">
      <formula>"FAIL"</formula>
    </cfRule>
  </conditionalFormatting>
  <conditionalFormatting sqref="F3:F50">
    <cfRule type="cellIs" dxfId="101" priority="1" operator="equal">
      <formula>"N/A"</formula>
    </cfRule>
    <cfRule type="cellIs" dxfId="100" priority="2" operator="equal">
      <formula>"PASS"</formula>
    </cfRule>
    <cfRule type="cellIs" dxfId="99" priority="3" operator="equal">
      <formula>"FAIL"</formula>
    </cfRule>
  </conditionalFormatting>
  <conditionalFormatting sqref="I3:I50">
    <cfRule type="cellIs" dxfId="98" priority="4" operator="equal">
      <formula>"N/A"</formula>
    </cfRule>
    <cfRule type="cellIs" dxfId="97" priority="5" operator="equal">
      <formula>"PASS"</formula>
    </cfRule>
    <cfRule type="cellIs" dxfId="96" priority="6" operator="equal">
      <formula>"FAIL"</formula>
    </cfRule>
  </conditionalFormatting>
  <dataValidations count="5">
    <dataValidation type="list" allowBlank="1" showInputMessage="1" showErrorMessage="1" sqref="C3:C50 I3:I50" xr:uid="{5D47EF52-064B-486C-98E3-4A5A677A7016}">
      <formula1>"PASS,FAIL,N/A"</formula1>
    </dataValidation>
    <dataValidation type="list" allowBlank="1" showInputMessage="1" showErrorMessage="1" sqref="B3:B50" xr:uid="{22A67AB9-CF8A-4BA9-832E-B70F6BE7B96B}">
      <formula1>"N/A,DT.SUM-1.DN-1,DT.SUM-1.DN-2,DT.SUM-1.DN-3,DT.SUM-1.DN-4,DT.SUM-1.DN-5"</formula1>
    </dataValidation>
    <dataValidation type="list" allowBlank="1" showInputMessage="1" showErrorMessage="1" sqref="E3:E50" xr:uid="{28925D91-6146-400D-B572-52CA63B697A1}">
      <formula1>"N/A,DT.SUM-2.DN-1"</formula1>
    </dataValidation>
    <dataValidation type="list" allowBlank="1" showInputMessage="1" showErrorMessage="1" sqref="H3:H50" xr:uid="{6CFB26E9-C888-4ED8-B154-BB9C33D27C55}">
      <formula1>"N/A,DT.SUM-3.DN-1,DT.SUM-3.DN-2,DT.SUM-3.DN-3"</formula1>
    </dataValidation>
    <dataValidation type="list" allowBlank="1" showInputMessage="1" showErrorMessage="1" sqref="F3:F50" xr:uid="{22FBEE18-5E12-4537-AF31-5FD8D8F72D2C}">
      <formula1>"PASS,FAIL"</formula1>
    </dataValidation>
  </dataValidations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85F73-3CFB-4AD7-BC41-2718FBB00906}">
  <sheetPr>
    <tabColor theme="2"/>
  </sheetPr>
  <dimension ref="A1:M50"/>
  <sheetViews>
    <sheetView zoomScaleNormal="100" workbookViewId="0">
      <pane xSplit="3" ySplit="2" topLeftCell="D3" activePane="bottomRight" state="frozen"/>
      <selection pane="topRight" activeCell="D1" sqref="D1"/>
      <selection pane="bottomLeft" activeCell="A3" sqref="A3"/>
      <selection pane="bottomRight"/>
    </sheetView>
  </sheetViews>
  <sheetFormatPr defaultColWidth="16" defaultRowHeight="16.5" x14ac:dyDescent="0.3"/>
  <cols>
    <col min="1" max="1" width="20.625" style="18" customWidth="1"/>
    <col min="2" max="3" width="20.625" style="17" customWidth="1"/>
    <col min="4" max="4" width="26.625" style="19" customWidth="1"/>
    <col min="5" max="6" width="20.625" style="17" customWidth="1"/>
    <col min="7" max="7" width="26.625" style="19" customWidth="1"/>
    <col min="8" max="9" width="20.625" style="17" customWidth="1"/>
    <col min="10" max="10" width="26.625" style="19" customWidth="1"/>
    <col min="11" max="12" width="20.625" style="17" customWidth="1"/>
    <col min="13" max="13" width="26.625" style="17" customWidth="1"/>
    <col min="14" max="16384" width="16" style="17"/>
  </cols>
  <sheetData>
    <row r="1" spans="1:13" s="13" customFormat="1" ht="18" thickBot="1" x14ac:dyDescent="0.4">
      <c r="A1" s="23" t="s">
        <v>141</v>
      </c>
      <c r="B1" s="223" t="s">
        <v>142</v>
      </c>
      <c r="C1" s="224" t="s">
        <v>143</v>
      </c>
      <c r="D1" s="225" t="s">
        <v>144</v>
      </c>
      <c r="E1" s="228" t="s">
        <v>145</v>
      </c>
      <c r="F1" s="229" t="s">
        <v>146</v>
      </c>
      <c r="G1" s="230" t="s">
        <v>147</v>
      </c>
      <c r="H1" s="223" t="s">
        <v>148</v>
      </c>
      <c r="I1" s="224" t="s">
        <v>149</v>
      </c>
      <c r="J1" s="225" t="s">
        <v>150</v>
      </c>
      <c r="K1" s="228" t="s">
        <v>152</v>
      </c>
      <c r="L1" s="229" t="s">
        <v>151</v>
      </c>
      <c r="M1" s="230" t="s">
        <v>153</v>
      </c>
    </row>
    <row r="2" spans="1:13" s="13" customFormat="1" ht="52.5" thickBot="1" x14ac:dyDescent="0.4">
      <c r="A2" s="20" t="s">
        <v>190</v>
      </c>
      <c r="B2" s="226" t="s">
        <v>187</v>
      </c>
      <c r="C2" s="224" t="s">
        <v>183</v>
      </c>
      <c r="D2" s="227" t="s">
        <v>185</v>
      </c>
      <c r="E2" s="231" t="s">
        <v>187</v>
      </c>
      <c r="F2" s="229" t="s">
        <v>183</v>
      </c>
      <c r="G2" s="232" t="s">
        <v>185</v>
      </c>
      <c r="H2" s="226" t="s">
        <v>187</v>
      </c>
      <c r="I2" s="224" t="s">
        <v>186</v>
      </c>
      <c r="J2" s="227" t="s">
        <v>185</v>
      </c>
      <c r="K2" s="231" t="s">
        <v>187</v>
      </c>
      <c r="L2" s="229" t="s">
        <v>186</v>
      </c>
      <c r="M2" s="232" t="s">
        <v>185</v>
      </c>
    </row>
    <row r="3" spans="1:13" x14ac:dyDescent="0.3">
      <c r="A3" s="16"/>
      <c r="B3" s="134"/>
      <c r="C3" s="73"/>
      <c r="D3" s="75"/>
      <c r="E3" s="123"/>
      <c r="F3" s="73"/>
      <c r="G3" s="103"/>
      <c r="H3" s="72"/>
      <c r="I3" s="92"/>
      <c r="J3" s="75"/>
      <c r="K3" s="72"/>
      <c r="L3" s="92"/>
      <c r="M3" s="75"/>
    </row>
    <row r="4" spans="1:13" x14ac:dyDescent="0.3">
      <c r="A4" s="21"/>
      <c r="B4" s="134"/>
      <c r="C4" s="73"/>
      <c r="D4" s="75"/>
      <c r="E4" s="123"/>
      <c r="F4" s="73"/>
      <c r="G4" s="103"/>
      <c r="H4" s="72"/>
      <c r="I4" s="73"/>
      <c r="J4" s="75"/>
      <c r="K4" s="72"/>
      <c r="L4" s="73"/>
      <c r="M4" s="75"/>
    </row>
    <row r="5" spans="1:13" x14ac:dyDescent="0.3">
      <c r="A5" s="21"/>
      <c r="B5" s="134"/>
      <c r="C5" s="73"/>
      <c r="D5" s="75"/>
      <c r="E5" s="123"/>
      <c r="F5" s="73"/>
      <c r="G5" s="103"/>
      <c r="H5" s="72"/>
      <c r="I5" s="73"/>
      <c r="J5" s="75"/>
      <c r="K5" s="72"/>
      <c r="L5" s="73"/>
      <c r="M5" s="75"/>
    </row>
    <row r="6" spans="1:13" x14ac:dyDescent="0.3">
      <c r="A6" s="21"/>
      <c r="B6" s="134"/>
      <c r="C6" s="73"/>
      <c r="D6" s="75"/>
      <c r="E6" s="123"/>
      <c r="F6" s="73"/>
      <c r="G6" s="103"/>
      <c r="H6" s="72"/>
      <c r="I6" s="73"/>
      <c r="J6" s="75"/>
      <c r="K6" s="72"/>
      <c r="L6" s="73"/>
      <c r="M6" s="75"/>
    </row>
    <row r="7" spans="1:13" x14ac:dyDescent="0.3">
      <c r="A7" s="21"/>
      <c r="B7" s="134"/>
      <c r="C7" s="73"/>
      <c r="D7" s="75"/>
      <c r="E7" s="123"/>
      <c r="F7" s="73"/>
      <c r="G7" s="103"/>
      <c r="H7" s="72"/>
      <c r="I7" s="73"/>
      <c r="J7" s="75"/>
      <c r="K7" s="72"/>
      <c r="L7" s="73"/>
      <c r="M7" s="75"/>
    </row>
    <row r="8" spans="1:13" x14ac:dyDescent="0.3">
      <c r="A8" s="21"/>
      <c r="B8" s="134"/>
      <c r="C8" s="73"/>
      <c r="D8" s="75"/>
      <c r="E8" s="123"/>
      <c r="F8" s="73"/>
      <c r="G8" s="103"/>
      <c r="H8" s="72"/>
      <c r="I8" s="73"/>
      <c r="J8" s="75"/>
      <c r="K8" s="72"/>
      <c r="L8" s="73"/>
      <c r="M8" s="75"/>
    </row>
    <row r="9" spans="1:13" x14ac:dyDescent="0.3">
      <c r="A9" s="21"/>
      <c r="B9" s="134"/>
      <c r="C9" s="73"/>
      <c r="D9" s="75"/>
      <c r="E9" s="123"/>
      <c r="F9" s="73"/>
      <c r="G9" s="103"/>
      <c r="H9" s="72"/>
      <c r="I9" s="73"/>
      <c r="J9" s="75"/>
      <c r="K9" s="72"/>
      <c r="L9" s="73"/>
      <c r="M9" s="75"/>
    </row>
    <row r="10" spans="1:13" x14ac:dyDescent="0.3">
      <c r="A10" s="21"/>
      <c r="B10" s="134"/>
      <c r="C10" s="73"/>
      <c r="D10" s="75"/>
      <c r="E10" s="123"/>
      <c r="F10" s="73"/>
      <c r="G10" s="103"/>
      <c r="H10" s="72"/>
      <c r="I10" s="73"/>
      <c r="J10" s="75"/>
      <c r="K10" s="72"/>
      <c r="L10" s="73"/>
      <c r="M10" s="75"/>
    </row>
    <row r="11" spans="1:13" x14ac:dyDescent="0.3">
      <c r="A11" s="21"/>
      <c r="B11" s="134"/>
      <c r="C11" s="73"/>
      <c r="D11" s="75"/>
      <c r="E11" s="123"/>
      <c r="F11" s="73"/>
      <c r="G11" s="103"/>
      <c r="H11" s="72"/>
      <c r="I11" s="73"/>
      <c r="J11" s="75"/>
      <c r="K11" s="72"/>
      <c r="L11" s="73"/>
      <c r="M11" s="75"/>
    </row>
    <row r="12" spans="1:13" x14ac:dyDescent="0.3">
      <c r="A12" s="21"/>
      <c r="B12" s="134"/>
      <c r="C12" s="73"/>
      <c r="D12" s="75"/>
      <c r="E12" s="123"/>
      <c r="F12" s="73"/>
      <c r="G12" s="103"/>
      <c r="H12" s="72"/>
      <c r="I12" s="73"/>
      <c r="J12" s="75"/>
      <c r="K12" s="72"/>
      <c r="L12" s="73"/>
      <c r="M12" s="75"/>
    </row>
    <row r="13" spans="1:13" x14ac:dyDescent="0.3">
      <c r="A13" s="21"/>
      <c r="B13" s="134"/>
      <c r="C13" s="73"/>
      <c r="D13" s="75"/>
      <c r="E13" s="123"/>
      <c r="F13" s="73"/>
      <c r="G13" s="103"/>
      <c r="H13" s="72"/>
      <c r="I13" s="73"/>
      <c r="J13" s="75"/>
      <c r="K13" s="72"/>
      <c r="L13" s="73"/>
      <c r="M13" s="75"/>
    </row>
    <row r="14" spans="1:13" x14ac:dyDescent="0.3">
      <c r="A14" s="21"/>
      <c r="B14" s="134"/>
      <c r="C14" s="73"/>
      <c r="D14" s="75"/>
      <c r="E14" s="123"/>
      <c r="F14" s="73"/>
      <c r="G14" s="103"/>
      <c r="H14" s="72"/>
      <c r="I14" s="73"/>
      <c r="J14" s="75"/>
      <c r="K14" s="72"/>
      <c r="L14" s="73"/>
      <c r="M14" s="75"/>
    </row>
    <row r="15" spans="1:13" x14ac:dyDescent="0.3">
      <c r="A15" s="21"/>
      <c r="B15" s="134"/>
      <c r="C15" s="73"/>
      <c r="D15" s="75"/>
      <c r="E15" s="123"/>
      <c r="F15" s="73"/>
      <c r="G15" s="103"/>
      <c r="H15" s="72"/>
      <c r="I15" s="73"/>
      <c r="J15" s="75"/>
      <c r="K15" s="72"/>
      <c r="L15" s="73"/>
      <c r="M15" s="75"/>
    </row>
    <row r="16" spans="1:13" x14ac:dyDescent="0.3">
      <c r="A16" s="21"/>
      <c r="B16" s="134"/>
      <c r="C16" s="73"/>
      <c r="D16" s="75"/>
      <c r="E16" s="123"/>
      <c r="F16" s="73"/>
      <c r="G16" s="103"/>
      <c r="H16" s="72"/>
      <c r="I16" s="73"/>
      <c r="J16" s="75"/>
      <c r="K16" s="72"/>
      <c r="L16" s="73"/>
      <c r="M16" s="75"/>
    </row>
    <row r="17" spans="1:13" x14ac:dyDescent="0.3">
      <c r="A17" s="21"/>
      <c r="B17" s="134"/>
      <c r="C17" s="73"/>
      <c r="D17" s="75"/>
      <c r="E17" s="123"/>
      <c r="F17" s="73"/>
      <c r="G17" s="103"/>
      <c r="H17" s="72"/>
      <c r="I17" s="73"/>
      <c r="J17" s="75"/>
      <c r="K17" s="72"/>
      <c r="L17" s="73"/>
      <c r="M17" s="75"/>
    </row>
    <row r="18" spans="1:13" x14ac:dyDescent="0.3">
      <c r="A18" s="21"/>
      <c r="B18" s="134"/>
      <c r="C18" s="73"/>
      <c r="D18" s="75"/>
      <c r="E18" s="123"/>
      <c r="F18" s="73"/>
      <c r="G18" s="103"/>
      <c r="H18" s="72"/>
      <c r="I18" s="73"/>
      <c r="J18" s="75"/>
      <c r="K18" s="72"/>
      <c r="L18" s="73"/>
      <c r="M18" s="75"/>
    </row>
    <row r="19" spans="1:13" x14ac:dyDescent="0.3">
      <c r="A19" s="21"/>
      <c r="B19" s="134"/>
      <c r="C19" s="73"/>
      <c r="D19" s="75"/>
      <c r="E19" s="123"/>
      <c r="F19" s="73"/>
      <c r="G19" s="103"/>
      <c r="H19" s="72"/>
      <c r="I19" s="73"/>
      <c r="J19" s="75"/>
      <c r="K19" s="72"/>
      <c r="L19" s="73"/>
      <c r="M19" s="75"/>
    </row>
    <row r="20" spans="1:13" x14ac:dyDescent="0.3">
      <c r="A20" s="21"/>
      <c r="B20" s="134"/>
      <c r="C20" s="73"/>
      <c r="D20" s="75"/>
      <c r="E20" s="123"/>
      <c r="F20" s="73"/>
      <c r="G20" s="103"/>
      <c r="H20" s="72"/>
      <c r="I20" s="73"/>
      <c r="J20" s="75"/>
      <c r="K20" s="72"/>
      <c r="L20" s="73"/>
      <c r="M20" s="75"/>
    </row>
    <row r="21" spans="1:13" x14ac:dyDescent="0.3">
      <c r="A21" s="21"/>
      <c r="B21" s="72"/>
      <c r="C21" s="73"/>
      <c r="D21" s="75"/>
      <c r="E21" s="123"/>
      <c r="F21" s="73"/>
      <c r="G21" s="103"/>
      <c r="H21" s="72"/>
      <c r="I21" s="73"/>
      <c r="J21" s="75"/>
      <c r="K21" s="72"/>
      <c r="L21" s="73"/>
      <c r="M21" s="75"/>
    </row>
    <row r="22" spans="1:13" x14ac:dyDescent="0.3">
      <c r="A22" s="21"/>
      <c r="B22" s="72"/>
      <c r="C22" s="73"/>
      <c r="D22" s="75"/>
      <c r="E22" s="123"/>
      <c r="F22" s="73"/>
      <c r="G22" s="103"/>
      <c r="H22" s="72"/>
      <c r="I22" s="73"/>
      <c r="J22" s="75"/>
      <c r="K22" s="72"/>
      <c r="L22" s="73"/>
      <c r="M22" s="75"/>
    </row>
    <row r="23" spans="1:13" x14ac:dyDescent="0.3">
      <c r="A23" s="21"/>
      <c r="B23" s="72"/>
      <c r="C23" s="73"/>
      <c r="D23" s="75"/>
      <c r="E23" s="123"/>
      <c r="F23" s="73"/>
      <c r="G23" s="103"/>
      <c r="H23" s="72"/>
      <c r="I23" s="73"/>
      <c r="J23" s="75"/>
      <c r="K23" s="72"/>
      <c r="L23" s="73"/>
      <c r="M23" s="75"/>
    </row>
    <row r="24" spans="1:13" x14ac:dyDescent="0.3">
      <c r="A24" s="21"/>
      <c r="B24" s="72"/>
      <c r="C24" s="73"/>
      <c r="D24" s="75"/>
      <c r="E24" s="123"/>
      <c r="F24" s="73"/>
      <c r="G24" s="103"/>
      <c r="H24" s="72"/>
      <c r="I24" s="73"/>
      <c r="J24" s="75"/>
      <c r="K24" s="72"/>
      <c r="L24" s="73"/>
      <c r="M24" s="75"/>
    </row>
    <row r="25" spans="1:13" x14ac:dyDescent="0.3">
      <c r="A25" s="21"/>
      <c r="B25" s="72"/>
      <c r="C25" s="73"/>
      <c r="D25" s="75"/>
      <c r="E25" s="123"/>
      <c r="F25" s="73"/>
      <c r="G25" s="103"/>
      <c r="H25" s="72"/>
      <c r="I25" s="73"/>
      <c r="J25" s="98"/>
      <c r="K25" s="72"/>
      <c r="L25" s="73"/>
      <c r="M25" s="131"/>
    </row>
    <row r="26" spans="1:13" x14ac:dyDescent="0.3">
      <c r="A26" s="21"/>
      <c r="B26" s="72"/>
      <c r="C26" s="73"/>
      <c r="D26" s="75"/>
      <c r="E26" s="123"/>
      <c r="F26" s="73"/>
      <c r="G26" s="103"/>
      <c r="H26" s="72"/>
      <c r="I26" s="73"/>
      <c r="J26" s="75"/>
      <c r="K26" s="72"/>
      <c r="L26" s="73"/>
      <c r="M26" s="75"/>
    </row>
    <row r="27" spans="1:13" x14ac:dyDescent="0.3">
      <c r="A27" s="21"/>
      <c r="B27" s="72"/>
      <c r="C27" s="73"/>
      <c r="D27" s="75"/>
      <c r="E27" s="123"/>
      <c r="F27" s="73"/>
      <c r="G27" s="103"/>
      <c r="H27" s="72"/>
      <c r="I27" s="73"/>
      <c r="J27" s="75"/>
      <c r="K27" s="72"/>
      <c r="L27" s="73"/>
      <c r="M27" s="75"/>
    </row>
    <row r="28" spans="1:13" x14ac:dyDescent="0.3">
      <c r="A28" s="21"/>
      <c r="B28" s="72"/>
      <c r="C28" s="73"/>
      <c r="D28" s="75"/>
      <c r="E28" s="123"/>
      <c r="F28" s="73"/>
      <c r="G28" s="103"/>
      <c r="H28" s="72"/>
      <c r="I28" s="73"/>
      <c r="J28" s="75"/>
      <c r="K28" s="72"/>
      <c r="L28" s="73"/>
      <c r="M28" s="75"/>
    </row>
    <row r="29" spans="1:13" x14ac:dyDescent="0.3">
      <c r="A29" s="21"/>
      <c r="B29" s="72"/>
      <c r="C29" s="73"/>
      <c r="D29" s="75"/>
      <c r="E29" s="123"/>
      <c r="F29" s="73"/>
      <c r="G29" s="103"/>
      <c r="H29" s="72"/>
      <c r="I29" s="73"/>
      <c r="J29" s="75"/>
      <c r="K29" s="72"/>
      <c r="L29" s="73"/>
      <c r="M29" s="75"/>
    </row>
    <row r="30" spans="1:13" x14ac:dyDescent="0.3">
      <c r="A30" s="21"/>
      <c r="B30" s="72"/>
      <c r="C30" s="73"/>
      <c r="D30" s="75"/>
      <c r="E30" s="123"/>
      <c r="F30" s="73"/>
      <c r="G30" s="103"/>
      <c r="H30" s="72"/>
      <c r="I30" s="73"/>
      <c r="J30" s="75"/>
      <c r="K30" s="72"/>
      <c r="L30" s="73"/>
      <c r="M30" s="75"/>
    </row>
    <row r="31" spans="1:13" x14ac:dyDescent="0.3">
      <c r="A31" s="21"/>
      <c r="B31" s="72"/>
      <c r="C31" s="73"/>
      <c r="D31" s="75"/>
      <c r="E31" s="123"/>
      <c r="F31" s="73"/>
      <c r="G31" s="103"/>
      <c r="H31" s="72"/>
      <c r="I31" s="73"/>
      <c r="J31" s="75"/>
      <c r="K31" s="72"/>
      <c r="L31" s="73"/>
      <c r="M31" s="75"/>
    </row>
    <row r="32" spans="1:13" x14ac:dyDescent="0.3">
      <c r="A32" s="21"/>
      <c r="B32" s="72"/>
      <c r="C32" s="73"/>
      <c r="D32" s="75"/>
      <c r="E32" s="123"/>
      <c r="F32" s="73"/>
      <c r="G32" s="103"/>
      <c r="H32" s="72"/>
      <c r="I32" s="73"/>
      <c r="J32" s="75"/>
      <c r="K32" s="72"/>
      <c r="L32" s="73"/>
      <c r="M32" s="75"/>
    </row>
    <row r="33" spans="1:13" x14ac:dyDescent="0.3">
      <c r="A33" s="21"/>
      <c r="B33" s="72"/>
      <c r="C33" s="73"/>
      <c r="D33" s="75"/>
      <c r="E33" s="123"/>
      <c r="F33" s="73"/>
      <c r="G33" s="103"/>
      <c r="H33" s="72"/>
      <c r="I33" s="73"/>
      <c r="J33" s="75"/>
      <c r="K33" s="72"/>
      <c r="L33" s="73"/>
      <c r="M33" s="75"/>
    </row>
    <row r="34" spans="1:13" x14ac:dyDescent="0.3">
      <c r="A34" s="21"/>
      <c r="B34" s="72"/>
      <c r="C34" s="73"/>
      <c r="D34" s="75"/>
      <c r="E34" s="123"/>
      <c r="F34" s="73"/>
      <c r="G34" s="103"/>
      <c r="H34" s="72"/>
      <c r="I34" s="73"/>
      <c r="J34" s="75"/>
      <c r="K34" s="72"/>
      <c r="L34" s="73"/>
      <c r="M34" s="75"/>
    </row>
    <row r="35" spans="1:13" x14ac:dyDescent="0.3">
      <c r="A35" s="21"/>
      <c r="B35" s="72"/>
      <c r="C35" s="73"/>
      <c r="D35" s="75"/>
      <c r="E35" s="123"/>
      <c r="F35" s="73"/>
      <c r="G35" s="103"/>
      <c r="H35" s="72"/>
      <c r="I35" s="73"/>
      <c r="J35" s="75"/>
      <c r="K35" s="72"/>
      <c r="L35" s="73"/>
      <c r="M35" s="75"/>
    </row>
    <row r="36" spans="1:13" x14ac:dyDescent="0.3">
      <c r="A36" s="21"/>
      <c r="B36" s="72"/>
      <c r="C36" s="73"/>
      <c r="D36" s="75"/>
      <c r="E36" s="123"/>
      <c r="F36" s="73"/>
      <c r="G36" s="103"/>
      <c r="H36" s="72"/>
      <c r="I36" s="73"/>
      <c r="J36" s="75"/>
      <c r="K36" s="72"/>
      <c r="L36" s="73"/>
      <c r="M36" s="75"/>
    </row>
    <row r="37" spans="1:13" x14ac:dyDescent="0.3">
      <c r="A37" s="21"/>
      <c r="B37" s="72"/>
      <c r="C37" s="73"/>
      <c r="D37" s="75"/>
      <c r="E37" s="123"/>
      <c r="F37" s="73"/>
      <c r="G37" s="103"/>
      <c r="H37" s="72"/>
      <c r="I37" s="73"/>
      <c r="J37" s="75"/>
      <c r="K37" s="72"/>
      <c r="L37" s="73"/>
      <c r="M37" s="75"/>
    </row>
    <row r="38" spans="1:13" x14ac:dyDescent="0.3">
      <c r="A38" s="21"/>
      <c r="B38" s="72"/>
      <c r="C38" s="73"/>
      <c r="D38" s="75"/>
      <c r="E38" s="123"/>
      <c r="F38" s="73"/>
      <c r="G38" s="103"/>
      <c r="H38" s="72"/>
      <c r="I38" s="73"/>
      <c r="J38" s="75"/>
      <c r="K38" s="72"/>
      <c r="L38" s="73"/>
      <c r="M38" s="75"/>
    </row>
    <row r="39" spans="1:13" x14ac:dyDescent="0.3">
      <c r="A39" s="21"/>
      <c r="B39" s="72"/>
      <c r="C39" s="73"/>
      <c r="D39" s="75"/>
      <c r="E39" s="123"/>
      <c r="F39" s="73"/>
      <c r="G39" s="103"/>
      <c r="H39" s="72"/>
      <c r="I39" s="73"/>
      <c r="J39" s="75"/>
      <c r="K39" s="72"/>
      <c r="L39" s="73"/>
      <c r="M39" s="75"/>
    </row>
    <row r="40" spans="1:13" x14ac:dyDescent="0.3">
      <c r="A40" s="21"/>
      <c r="B40" s="72"/>
      <c r="C40" s="73"/>
      <c r="D40" s="75"/>
      <c r="E40" s="123"/>
      <c r="F40" s="73"/>
      <c r="G40" s="103"/>
      <c r="H40" s="72"/>
      <c r="I40" s="73"/>
      <c r="J40" s="75"/>
      <c r="K40" s="72"/>
      <c r="L40" s="73"/>
      <c r="M40" s="75"/>
    </row>
    <row r="41" spans="1:13" x14ac:dyDescent="0.3">
      <c r="A41" s="21"/>
      <c r="B41" s="72"/>
      <c r="C41" s="73"/>
      <c r="D41" s="75"/>
      <c r="E41" s="123"/>
      <c r="F41" s="73"/>
      <c r="G41" s="103"/>
      <c r="H41" s="72"/>
      <c r="I41" s="73"/>
      <c r="J41" s="75"/>
      <c r="K41" s="72"/>
      <c r="L41" s="73"/>
      <c r="M41" s="75"/>
    </row>
    <row r="42" spans="1:13" x14ac:dyDescent="0.3">
      <c r="A42" s="21"/>
      <c r="B42" s="72"/>
      <c r="C42" s="73"/>
      <c r="D42" s="75"/>
      <c r="E42" s="123"/>
      <c r="F42" s="73"/>
      <c r="G42" s="103"/>
      <c r="H42" s="72"/>
      <c r="I42" s="73"/>
      <c r="J42" s="75"/>
      <c r="K42" s="72"/>
      <c r="L42" s="73"/>
      <c r="M42" s="75"/>
    </row>
    <row r="43" spans="1:13" x14ac:dyDescent="0.3">
      <c r="A43" s="21"/>
      <c r="B43" s="72"/>
      <c r="C43" s="73"/>
      <c r="D43" s="75"/>
      <c r="E43" s="123"/>
      <c r="F43" s="73"/>
      <c r="G43" s="103"/>
      <c r="H43" s="72"/>
      <c r="I43" s="73"/>
      <c r="J43" s="75"/>
      <c r="K43" s="72"/>
      <c r="L43" s="73"/>
      <c r="M43" s="75"/>
    </row>
    <row r="44" spans="1:13" x14ac:dyDescent="0.3">
      <c r="A44" s="21"/>
      <c r="B44" s="72"/>
      <c r="C44" s="73"/>
      <c r="D44" s="75"/>
      <c r="E44" s="123"/>
      <c r="F44" s="73"/>
      <c r="G44" s="103"/>
      <c r="H44" s="72"/>
      <c r="I44" s="73"/>
      <c r="J44" s="75"/>
      <c r="K44" s="72"/>
      <c r="L44" s="73"/>
      <c r="M44" s="75"/>
    </row>
    <row r="45" spans="1:13" x14ac:dyDescent="0.3">
      <c r="A45" s="21"/>
      <c r="B45" s="72"/>
      <c r="C45" s="73"/>
      <c r="D45" s="75"/>
      <c r="E45" s="123"/>
      <c r="F45" s="73"/>
      <c r="G45" s="103"/>
      <c r="H45" s="72"/>
      <c r="I45" s="73"/>
      <c r="J45" s="75"/>
      <c r="K45" s="72"/>
      <c r="L45" s="73"/>
      <c r="M45" s="75"/>
    </row>
    <row r="46" spans="1:13" x14ac:dyDescent="0.3">
      <c r="A46" s="21"/>
      <c r="B46" s="72"/>
      <c r="C46" s="73"/>
      <c r="D46" s="75"/>
      <c r="E46" s="123"/>
      <c r="F46" s="73"/>
      <c r="G46" s="103"/>
      <c r="H46" s="72"/>
      <c r="I46" s="73"/>
      <c r="J46" s="75"/>
      <c r="K46" s="72"/>
      <c r="L46" s="73"/>
      <c r="M46" s="75"/>
    </row>
    <row r="47" spans="1:13" x14ac:dyDescent="0.3">
      <c r="A47" s="21"/>
      <c r="B47" s="72"/>
      <c r="C47" s="73"/>
      <c r="D47" s="75"/>
      <c r="E47" s="123"/>
      <c r="F47" s="73"/>
      <c r="G47" s="103"/>
      <c r="H47" s="72"/>
      <c r="I47" s="73"/>
      <c r="J47" s="75"/>
      <c r="K47" s="72"/>
      <c r="L47" s="73"/>
      <c r="M47" s="75"/>
    </row>
    <row r="48" spans="1:13" x14ac:dyDescent="0.3">
      <c r="A48" s="21"/>
      <c r="B48" s="72"/>
      <c r="C48" s="73"/>
      <c r="D48" s="75"/>
      <c r="E48" s="123"/>
      <c r="F48" s="73"/>
      <c r="G48" s="103"/>
      <c r="H48" s="72"/>
      <c r="I48" s="73"/>
      <c r="J48" s="75"/>
      <c r="K48" s="72"/>
      <c r="L48" s="73"/>
      <c r="M48" s="75"/>
    </row>
    <row r="49" spans="1:13" x14ac:dyDescent="0.3">
      <c r="A49" s="21"/>
      <c r="B49" s="72"/>
      <c r="C49" s="73"/>
      <c r="D49" s="75"/>
      <c r="E49" s="123"/>
      <c r="F49" s="73"/>
      <c r="G49" s="103"/>
      <c r="H49" s="72"/>
      <c r="I49" s="73"/>
      <c r="J49" s="75"/>
      <c r="K49" s="72"/>
      <c r="L49" s="73"/>
      <c r="M49" s="75"/>
    </row>
    <row r="50" spans="1:13" x14ac:dyDescent="0.3">
      <c r="A50" s="24"/>
      <c r="B50" s="72"/>
      <c r="C50" s="73"/>
      <c r="D50" s="75"/>
      <c r="E50" s="123"/>
      <c r="F50" s="73"/>
      <c r="G50" s="103"/>
      <c r="H50" s="72"/>
      <c r="I50" s="73"/>
      <c r="J50" s="75"/>
      <c r="K50" s="72"/>
      <c r="L50" s="73"/>
      <c r="M50" s="75"/>
    </row>
  </sheetData>
  <sheetProtection algorithmName="SHA-512" hashValue="1uaXCNZqk9YF1j+siJrxP9rNYVG/LpAYPiu6/GhPymmUT5lIzEWc/f3MxMi+rEpRivICHlN7x/NDOndrnroQ0g==" saltValue="Qkpx4C7jvuTYetMFcbkDfw==" spinCount="100000" sheet="1" objects="1" scenarios="1" formatCells="0" formatColumns="0"/>
  <conditionalFormatting sqref="C3:C50">
    <cfRule type="cellIs" dxfId="95" priority="7" operator="equal">
      <formula>"N/A"</formula>
    </cfRule>
    <cfRule type="cellIs" dxfId="94" priority="8" operator="equal">
      <formula>"PASS"</formula>
    </cfRule>
    <cfRule type="cellIs" dxfId="93" priority="9" operator="equal">
      <formula>"FAIL"</formula>
    </cfRule>
  </conditionalFormatting>
  <conditionalFormatting sqref="F3:F50">
    <cfRule type="cellIs" dxfId="92" priority="19" operator="equal">
      <formula>"N/A"</formula>
    </cfRule>
    <cfRule type="cellIs" dxfId="91" priority="20" operator="equal">
      <formula>"PASS"</formula>
    </cfRule>
    <cfRule type="cellIs" dxfId="90" priority="21" operator="equal">
      <formula>"FAIL"</formula>
    </cfRule>
  </conditionalFormatting>
  <conditionalFormatting sqref="I3:I50">
    <cfRule type="cellIs" dxfId="89" priority="1" operator="equal">
      <formula>"N/A"</formula>
    </cfRule>
    <cfRule type="cellIs" dxfId="88" priority="2" operator="equal">
      <formula>"PASS"</formula>
    </cfRule>
    <cfRule type="cellIs" dxfId="87" priority="3" operator="equal">
      <formula>"FAIL"</formula>
    </cfRule>
  </conditionalFormatting>
  <conditionalFormatting sqref="L3:L50">
    <cfRule type="cellIs" dxfId="86" priority="4" operator="equal">
      <formula>"N/A"</formula>
    </cfRule>
    <cfRule type="cellIs" dxfId="85" priority="5" operator="equal">
      <formula>"PASS"</formula>
    </cfRule>
    <cfRule type="cellIs" dxfId="84" priority="6" operator="equal">
      <formula>"FAIL"</formula>
    </cfRule>
  </conditionalFormatting>
  <dataValidations count="6">
    <dataValidation type="list" allowBlank="1" showInputMessage="1" showErrorMessage="1" sqref="C3:C50 F3:F50" xr:uid="{C2B87E68-4573-4340-A438-07330CB46807}">
      <formula1>"PASS,FAIL,N/A"</formula1>
    </dataValidation>
    <dataValidation type="list" allowBlank="1" showInputMessage="1" showErrorMessage="1" sqref="B3:B50" xr:uid="{02D8FAFD-82C3-4116-AF6D-19DEC16B4958}">
      <formula1>"N/A,DT.LGM-1.DN-1,DT.LGM-1.DN-2"</formula1>
    </dataValidation>
    <dataValidation type="list" allowBlank="1" showInputMessage="1" showErrorMessage="1" sqref="E3:E50" xr:uid="{6BB98FD9-DB8D-439C-9657-81E36277A9EE}">
      <formula1>"N/A,DT.LGM-2.DN-1,DT.LGM-2.DN-2"</formula1>
    </dataValidation>
    <dataValidation type="list" allowBlank="1" showInputMessage="1" showErrorMessage="1" sqref="H3:H50" xr:uid="{8975AADB-F0A6-4D72-BE9C-C1E51EC244B9}">
      <formula1>"N/A,DT.LGM-3.DN-1"</formula1>
    </dataValidation>
    <dataValidation type="list" allowBlank="1" showInputMessage="1" showErrorMessage="1" sqref="K3:K50" xr:uid="{1822510B-02C7-4CC7-8020-3CA878312216}">
      <formula1>"N/A,DT.LGM-4.DN-1,DT.LGM-4.DN-2"</formula1>
    </dataValidation>
    <dataValidation type="list" allowBlank="1" showInputMessage="1" showErrorMessage="1" sqref="L3:L50 I3:I50" xr:uid="{A8A984B8-6C90-4229-944C-B704ED2DB4F5}">
      <formula1>"PASS,FAIL"</formula1>
    </dataValidation>
  </dataValidations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02351B-8638-46CC-BC19-F030586BEBAB}">
  <sheetPr>
    <tabColor theme="2"/>
  </sheetPr>
  <dimension ref="A1:J50"/>
  <sheetViews>
    <sheetView zoomScaleNormal="100" workbookViewId="0"/>
  </sheetViews>
  <sheetFormatPr defaultColWidth="16" defaultRowHeight="16.5" x14ac:dyDescent="0.3"/>
  <cols>
    <col min="1" max="1" width="20.625" style="18" customWidth="1"/>
    <col min="2" max="3" width="20.625" style="17" customWidth="1"/>
    <col min="4" max="4" width="26.625" style="19" customWidth="1"/>
    <col min="5" max="6" width="20.625" style="17" customWidth="1"/>
    <col min="7" max="7" width="26.625" style="19" customWidth="1"/>
    <col min="8" max="9" width="20.625" style="17" customWidth="1"/>
    <col min="10" max="10" width="26.625" style="19" customWidth="1"/>
    <col min="11" max="16384" width="16" style="17"/>
  </cols>
  <sheetData>
    <row r="1" spans="1:10" s="13" customFormat="1" ht="17.25" x14ac:dyDescent="0.3">
      <c r="A1" s="59" t="s">
        <v>94</v>
      </c>
      <c r="B1" s="369" t="s">
        <v>96</v>
      </c>
      <c r="C1" s="370" t="s">
        <v>97</v>
      </c>
      <c r="D1" s="523" t="s">
        <v>98</v>
      </c>
      <c r="E1" s="526" t="s">
        <v>99</v>
      </c>
      <c r="F1" s="371" t="s">
        <v>100</v>
      </c>
      <c r="G1" s="528" t="s">
        <v>101</v>
      </c>
      <c r="H1" s="235" t="s">
        <v>102</v>
      </c>
      <c r="I1" s="236" t="s">
        <v>103</v>
      </c>
      <c r="J1" s="237" t="s">
        <v>104</v>
      </c>
    </row>
    <row r="2" spans="1:10" s="13" customFormat="1" ht="52.5" thickBot="1" x14ac:dyDescent="0.4">
      <c r="A2" s="60" t="s">
        <v>95</v>
      </c>
      <c r="B2" s="239" t="s">
        <v>187</v>
      </c>
      <c r="C2" s="234" t="s">
        <v>183</v>
      </c>
      <c r="D2" s="524" t="s">
        <v>185</v>
      </c>
      <c r="E2" s="527" t="s">
        <v>187</v>
      </c>
      <c r="F2" s="233" t="s">
        <v>183</v>
      </c>
      <c r="G2" s="529" t="s">
        <v>185</v>
      </c>
      <c r="H2" s="530" t="s">
        <v>187</v>
      </c>
      <c r="I2" s="238" t="s">
        <v>183</v>
      </c>
      <c r="J2" s="240" t="s">
        <v>185</v>
      </c>
    </row>
    <row r="3" spans="1:10" x14ac:dyDescent="0.3">
      <c r="A3" s="22"/>
      <c r="B3" s="66"/>
      <c r="C3" s="15"/>
      <c r="D3" s="22"/>
      <c r="E3" s="106"/>
      <c r="F3" s="92"/>
      <c r="G3" s="112"/>
      <c r="H3" s="106"/>
      <c r="I3" s="92"/>
      <c r="J3" s="95"/>
    </row>
    <row r="4" spans="1:10" x14ac:dyDescent="0.3">
      <c r="A4" s="21"/>
      <c r="B4" s="66"/>
      <c r="C4" s="15"/>
      <c r="D4" s="22"/>
      <c r="E4" s="107"/>
      <c r="F4" s="73"/>
      <c r="G4" s="103"/>
      <c r="H4" s="107"/>
      <c r="I4" s="73"/>
      <c r="J4" s="75"/>
    </row>
    <row r="5" spans="1:10" x14ac:dyDescent="0.3">
      <c r="A5" s="21"/>
      <c r="B5" s="66"/>
      <c r="C5" s="15"/>
      <c r="D5" s="22"/>
      <c r="E5" s="107"/>
      <c r="F5" s="73"/>
      <c r="G5" s="103"/>
      <c r="H5" s="107"/>
      <c r="I5" s="73"/>
      <c r="J5" s="75"/>
    </row>
    <row r="6" spans="1:10" x14ac:dyDescent="0.3">
      <c r="A6" s="21"/>
      <c r="B6" s="66"/>
      <c r="C6" s="15"/>
      <c r="D6" s="22"/>
      <c r="E6" s="107"/>
      <c r="F6" s="73"/>
      <c r="G6" s="103"/>
      <c r="H6" s="107"/>
      <c r="I6" s="73"/>
      <c r="J6" s="75"/>
    </row>
    <row r="7" spans="1:10" x14ac:dyDescent="0.3">
      <c r="A7" s="21"/>
      <c r="B7" s="66"/>
      <c r="C7" s="15"/>
      <c r="D7" s="22"/>
      <c r="E7" s="107"/>
      <c r="F7" s="73"/>
      <c r="G7" s="103"/>
      <c r="H7" s="107"/>
      <c r="I7" s="73"/>
      <c r="J7" s="75"/>
    </row>
    <row r="8" spans="1:10" x14ac:dyDescent="0.3">
      <c r="A8" s="21"/>
      <c r="B8" s="66"/>
      <c r="C8" s="15"/>
      <c r="D8" s="22"/>
      <c r="E8" s="107"/>
      <c r="F8" s="73"/>
      <c r="G8" s="103"/>
      <c r="H8" s="107"/>
      <c r="I8" s="73"/>
      <c r="J8" s="75"/>
    </row>
    <row r="9" spans="1:10" x14ac:dyDescent="0.3">
      <c r="A9" s="21"/>
      <c r="B9" s="66"/>
      <c r="C9" s="15"/>
      <c r="D9" s="22"/>
      <c r="E9" s="107"/>
      <c r="F9" s="73"/>
      <c r="G9" s="103"/>
      <c r="H9" s="107"/>
      <c r="I9" s="73"/>
      <c r="J9" s="75"/>
    </row>
    <row r="10" spans="1:10" x14ac:dyDescent="0.3">
      <c r="A10" s="21"/>
      <c r="B10" s="66"/>
      <c r="C10" s="15"/>
      <c r="D10" s="22"/>
      <c r="E10" s="107"/>
      <c r="F10" s="73"/>
      <c r="G10" s="103"/>
      <c r="H10" s="107"/>
      <c r="I10" s="73"/>
      <c r="J10" s="75"/>
    </row>
    <row r="11" spans="1:10" x14ac:dyDescent="0.3">
      <c r="A11" s="21"/>
      <c r="B11" s="66"/>
      <c r="C11" s="15"/>
      <c r="D11" s="22"/>
      <c r="E11" s="107"/>
      <c r="F11" s="73"/>
      <c r="G11" s="103"/>
      <c r="H11" s="107"/>
      <c r="I11" s="73"/>
      <c r="J11" s="75"/>
    </row>
    <row r="12" spans="1:10" x14ac:dyDescent="0.3">
      <c r="A12" s="21"/>
      <c r="B12" s="66"/>
      <c r="C12" s="15"/>
      <c r="D12" s="22"/>
      <c r="E12" s="107"/>
      <c r="F12" s="73"/>
      <c r="G12" s="103"/>
      <c r="H12" s="107"/>
      <c r="I12" s="73"/>
      <c r="J12" s="75"/>
    </row>
    <row r="13" spans="1:10" x14ac:dyDescent="0.3">
      <c r="A13" s="21"/>
      <c r="B13" s="66"/>
      <c r="C13" s="15"/>
      <c r="D13" s="22"/>
      <c r="E13" s="107"/>
      <c r="F13" s="73"/>
      <c r="G13" s="103"/>
      <c r="H13" s="107"/>
      <c r="I13" s="73"/>
      <c r="J13" s="75"/>
    </row>
    <row r="14" spans="1:10" x14ac:dyDescent="0.3">
      <c r="A14" s="21"/>
      <c r="B14" s="66"/>
      <c r="C14" s="15"/>
      <c r="D14" s="22"/>
      <c r="E14" s="107"/>
      <c r="F14" s="73"/>
      <c r="G14" s="103"/>
      <c r="H14" s="107"/>
      <c r="I14" s="73"/>
      <c r="J14" s="75"/>
    </row>
    <row r="15" spans="1:10" x14ac:dyDescent="0.3">
      <c r="A15" s="21"/>
      <c r="B15" s="66"/>
      <c r="C15" s="15"/>
      <c r="D15" s="22"/>
      <c r="E15" s="107"/>
      <c r="F15" s="73"/>
      <c r="G15" s="103"/>
      <c r="H15" s="107"/>
      <c r="I15" s="73"/>
      <c r="J15" s="75"/>
    </row>
    <row r="16" spans="1:10" x14ac:dyDescent="0.3">
      <c r="A16" s="21"/>
      <c r="B16" s="66"/>
      <c r="C16" s="15"/>
      <c r="D16" s="22"/>
      <c r="E16" s="107"/>
      <c r="F16" s="73"/>
      <c r="G16" s="103"/>
      <c r="H16" s="107"/>
      <c r="I16" s="73"/>
      <c r="J16" s="75"/>
    </row>
    <row r="17" spans="1:10" x14ac:dyDescent="0.3">
      <c r="A17" s="21"/>
      <c r="B17" s="66"/>
      <c r="C17" s="15"/>
      <c r="D17" s="22"/>
      <c r="E17" s="107"/>
      <c r="F17" s="73"/>
      <c r="G17" s="103"/>
      <c r="H17" s="107"/>
      <c r="I17" s="73"/>
      <c r="J17" s="75"/>
    </row>
    <row r="18" spans="1:10" x14ac:dyDescent="0.3">
      <c r="A18" s="21"/>
      <c r="B18" s="66"/>
      <c r="C18" s="15"/>
      <c r="D18" s="22"/>
      <c r="E18" s="107"/>
      <c r="F18" s="73"/>
      <c r="G18" s="103"/>
      <c r="H18" s="107"/>
      <c r="I18" s="73"/>
      <c r="J18" s="75"/>
    </row>
    <row r="19" spans="1:10" x14ac:dyDescent="0.3">
      <c r="A19" s="21"/>
      <c r="B19" s="66"/>
      <c r="C19" s="15"/>
      <c r="D19" s="22"/>
      <c r="E19" s="107"/>
      <c r="F19" s="73"/>
      <c r="G19" s="103"/>
      <c r="H19" s="107"/>
      <c r="I19" s="73"/>
      <c r="J19" s="75"/>
    </row>
    <row r="20" spans="1:10" x14ac:dyDescent="0.3">
      <c r="A20" s="21"/>
      <c r="B20" s="66"/>
      <c r="C20" s="15"/>
      <c r="D20" s="22"/>
      <c r="E20" s="107"/>
      <c r="F20" s="73"/>
      <c r="G20" s="103"/>
      <c r="H20" s="107"/>
      <c r="I20" s="73"/>
      <c r="J20" s="75"/>
    </row>
    <row r="21" spans="1:10" x14ac:dyDescent="0.3">
      <c r="A21" s="21"/>
      <c r="B21" s="66"/>
      <c r="C21" s="15"/>
      <c r="D21" s="22"/>
      <c r="E21" s="107"/>
      <c r="F21" s="73"/>
      <c r="G21" s="103"/>
      <c r="H21" s="107"/>
      <c r="I21" s="73"/>
      <c r="J21" s="75"/>
    </row>
    <row r="22" spans="1:10" x14ac:dyDescent="0.3">
      <c r="A22" s="21"/>
      <c r="B22" s="66"/>
      <c r="C22" s="15"/>
      <c r="D22" s="22"/>
      <c r="E22" s="107"/>
      <c r="F22" s="73"/>
      <c r="G22" s="103"/>
      <c r="H22" s="107"/>
      <c r="I22" s="73"/>
      <c r="J22" s="75"/>
    </row>
    <row r="23" spans="1:10" x14ac:dyDescent="0.3">
      <c r="A23" s="61"/>
      <c r="B23" s="66"/>
      <c r="C23" s="15"/>
      <c r="D23" s="22"/>
      <c r="E23" s="118"/>
      <c r="F23" s="119"/>
      <c r="G23" s="103"/>
      <c r="H23" s="107"/>
      <c r="I23" s="119"/>
      <c r="J23" s="75"/>
    </row>
    <row r="24" spans="1:10" x14ac:dyDescent="0.3">
      <c r="A24" s="61"/>
      <c r="B24" s="66"/>
      <c r="C24" s="15"/>
      <c r="D24" s="22"/>
      <c r="E24" s="118"/>
      <c r="F24" s="119"/>
      <c r="G24" s="103"/>
      <c r="H24" s="107"/>
      <c r="I24" s="119"/>
      <c r="J24" s="75"/>
    </row>
    <row r="25" spans="1:10" x14ac:dyDescent="0.3">
      <c r="A25" s="61"/>
      <c r="B25" s="66"/>
      <c r="C25" s="15"/>
      <c r="D25" s="22"/>
      <c r="E25" s="118"/>
      <c r="F25" s="119"/>
      <c r="G25" s="103"/>
      <c r="H25" s="107"/>
      <c r="I25" s="119"/>
      <c r="J25" s="75"/>
    </row>
    <row r="26" spans="1:10" x14ac:dyDescent="0.3">
      <c r="A26" s="61"/>
      <c r="B26" s="66"/>
      <c r="C26" s="15"/>
      <c r="D26" s="22"/>
      <c r="E26" s="118"/>
      <c r="F26" s="119"/>
      <c r="G26" s="103"/>
      <c r="H26" s="107"/>
      <c r="I26" s="119"/>
      <c r="J26" s="75"/>
    </row>
    <row r="27" spans="1:10" x14ac:dyDescent="0.3">
      <c r="A27" s="61"/>
      <c r="B27" s="66"/>
      <c r="C27" s="15"/>
      <c r="D27" s="22"/>
      <c r="E27" s="118"/>
      <c r="F27" s="119"/>
      <c r="G27" s="103"/>
      <c r="H27" s="107"/>
      <c r="I27" s="119"/>
      <c r="J27" s="75"/>
    </row>
    <row r="28" spans="1:10" x14ac:dyDescent="0.3">
      <c r="A28" s="61"/>
      <c r="B28" s="66"/>
      <c r="C28" s="15"/>
      <c r="D28" s="22"/>
      <c r="E28" s="118"/>
      <c r="F28" s="119"/>
      <c r="G28" s="103"/>
      <c r="H28" s="107"/>
      <c r="I28" s="119"/>
      <c r="J28" s="75"/>
    </row>
    <row r="29" spans="1:10" x14ac:dyDescent="0.3">
      <c r="A29" s="61"/>
      <c r="B29" s="66"/>
      <c r="C29" s="15"/>
      <c r="D29" s="22"/>
      <c r="E29" s="118"/>
      <c r="F29" s="119"/>
      <c r="G29" s="103"/>
      <c r="H29" s="107"/>
      <c r="I29" s="119"/>
      <c r="J29" s="75"/>
    </row>
    <row r="30" spans="1:10" x14ac:dyDescent="0.3">
      <c r="A30" s="61"/>
      <c r="B30" s="66"/>
      <c r="C30" s="15"/>
      <c r="D30" s="22"/>
      <c r="E30" s="118"/>
      <c r="F30" s="119"/>
      <c r="G30" s="103"/>
      <c r="H30" s="107"/>
      <c r="I30" s="119"/>
      <c r="J30" s="75"/>
    </row>
    <row r="31" spans="1:10" x14ac:dyDescent="0.3">
      <c r="A31" s="61"/>
      <c r="B31" s="66"/>
      <c r="C31" s="15"/>
      <c r="D31" s="22"/>
      <c r="E31" s="118"/>
      <c r="F31" s="119"/>
      <c r="G31" s="103"/>
      <c r="H31" s="107"/>
      <c r="I31" s="119"/>
      <c r="J31" s="75"/>
    </row>
    <row r="32" spans="1:10" x14ac:dyDescent="0.3">
      <c r="A32" s="61"/>
      <c r="B32" s="66"/>
      <c r="C32" s="15"/>
      <c r="D32" s="22"/>
      <c r="E32" s="118"/>
      <c r="F32" s="119"/>
      <c r="G32" s="103"/>
      <c r="H32" s="107"/>
      <c r="I32" s="119"/>
      <c r="J32" s="75"/>
    </row>
    <row r="33" spans="1:10" x14ac:dyDescent="0.3">
      <c r="A33" s="61"/>
      <c r="B33" s="66"/>
      <c r="C33" s="15"/>
      <c r="D33" s="22"/>
      <c r="E33" s="118"/>
      <c r="F33" s="119"/>
      <c r="G33" s="103"/>
      <c r="H33" s="107"/>
      <c r="I33" s="119"/>
      <c r="J33" s="75"/>
    </row>
    <row r="34" spans="1:10" x14ac:dyDescent="0.3">
      <c r="A34" s="61"/>
      <c r="B34" s="66"/>
      <c r="C34" s="15"/>
      <c r="D34" s="22"/>
      <c r="E34" s="118"/>
      <c r="F34" s="119"/>
      <c r="G34" s="103"/>
      <c r="H34" s="107"/>
      <c r="I34" s="119"/>
      <c r="J34" s="75"/>
    </row>
    <row r="35" spans="1:10" x14ac:dyDescent="0.3">
      <c r="A35" s="61"/>
      <c r="B35" s="66"/>
      <c r="C35" s="15"/>
      <c r="D35" s="22"/>
      <c r="E35" s="118"/>
      <c r="F35" s="119"/>
      <c r="G35" s="103"/>
      <c r="H35" s="107"/>
      <c r="I35" s="119"/>
      <c r="J35" s="75"/>
    </row>
    <row r="36" spans="1:10" x14ac:dyDescent="0.3">
      <c r="A36" s="61"/>
      <c r="B36" s="66"/>
      <c r="C36" s="15"/>
      <c r="D36" s="22"/>
      <c r="E36" s="118"/>
      <c r="F36" s="119"/>
      <c r="G36" s="103"/>
      <c r="H36" s="107"/>
      <c r="I36" s="119"/>
      <c r="J36" s="75"/>
    </row>
    <row r="37" spans="1:10" x14ac:dyDescent="0.3">
      <c r="A37" s="61"/>
      <c r="B37" s="66"/>
      <c r="C37" s="15"/>
      <c r="D37" s="22"/>
      <c r="E37" s="118"/>
      <c r="F37" s="119"/>
      <c r="G37" s="103"/>
      <c r="H37" s="107"/>
      <c r="I37" s="119"/>
      <c r="J37" s="75"/>
    </row>
    <row r="38" spans="1:10" x14ac:dyDescent="0.3">
      <c r="A38" s="61"/>
      <c r="B38" s="66"/>
      <c r="C38" s="15"/>
      <c r="D38" s="22"/>
      <c r="E38" s="118"/>
      <c r="F38" s="119"/>
      <c r="G38" s="103"/>
      <c r="H38" s="107"/>
      <c r="I38" s="119"/>
      <c r="J38" s="75"/>
    </row>
    <row r="39" spans="1:10" x14ac:dyDescent="0.3">
      <c r="A39" s="61"/>
      <c r="B39" s="66"/>
      <c r="C39" s="15"/>
      <c r="D39" s="22"/>
      <c r="E39" s="118"/>
      <c r="F39" s="119"/>
      <c r="G39" s="103"/>
      <c r="H39" s="107"/>
      <c r="I39" s="119"/>
      <c r="J39" s="75"/>
    </row>
    <row r="40" spans="1:10" x14ac:dyDescent="0.3">
      <c r="A40" s="61"/>
      <c r="B40" s="66"/>
      <c r="C40" s="15"/>
      <c r="D40" s="22"/>
      <c r="E40" s="118"/>
      <c r="F40" s="119"/>
      <c r="G40" s="103"/>
      <c r="H40" s="107"/>
      <c r="I40" s="119"/>
      <c r="J40" s="75"/>
    </row>
    <row r="41" spans="1:10" x14ac:dyDescent="0.3">
      <c r="A41" s="61"/>
      <c r="B41" s="66"/>
      <c r="C41" s="15"/>
      <c r="D41" s="22"/>
      <c r="E41" s="107"/>
      <c r="F41" s="73"/>
      <c r="G41" s="103"/>
      <c r="H41" s="107"/>
      <c r="I41" s="73"/>
      <c r="J41" s="75"/>
    </row>
    <row r="42" spans="1:10" x14ac:dyDescent="0.3">
      <c r="A42" s="61"/>
      <c r="B42" s="66"/>
      <c r="C42" s="15"/>
      <c r="D42" s="22"/>
      <c r="E42" s="107"/>
      <c r="F42" s="73"/>
      <c r="G42" s="103"/>
      <c r="H42" s="107"/>
      <c r="I42" s="73"/>
      <c r="J42" s="75"/>
    </row>
    <row r="43" spans="1:10" x14ac:dyDescent="0.3">
      <c r="A43" s="61"/>
      <c r="B43" s="66"/>
      <c r="C43" s="15"/>
      <c r="D43" s="22"/>
      <c r="E43" s="107"/>
      <c r="F43" s="73"/>
      <c r="G43" s="103"/>
      <c r="H43" s="107"/>
      <c r="I43" s="73"/>
      <c r="J43" s="75"/>
    </row>
    <row r="44" spans="1:10" x14ac:dyDescent="0.3">
      <c r="A44" s="61"/>
      <c r="B44" s="66"/>
      <c r="C44" s="15"/>
      <c r="D44" s="22"/>
      <c r="E44" s="107"/>
      <c r="F44" s="73"/>
      <c r="G44" s="103"/>
      <c r="H44" s="107"/>
      <c r="I44" s="73"/>
      <c r="J44" s="75"/>
    </row>
    <row r="45" spans="1:10" x14ac:dyDescent="0.3">
      <c r="A45" s="61"/>
      <c r="B45" s="66"/>
      <c r="C45" s="15"/>
      <c r="D45" s="22"/>
      <c r="E45" s="107"/>
      <c r="F45" s="73"/>
      <c r="G45" s="103"/>
      <c r="H45" s="107"/>
      <c r="I45" s="73"/>
      <c r="J45" s="75"/>
    </row>
    <row r="46" spans="1:10" x14ac:dyDescent="0.3">
      <c r="A46" s="61"/>
      <c r="B46" s="66"/>
      <c r="C46" s="15"/>
      <c r="D46" s="22"/>
      <c r="E46" s="107"/>
      <c r="F46" s="73"/>
      <c r="G46" s="103"/>
      <c r="H46" s="107"/>
      <c r="I46" s="73"/>
      <c r="J46" s="75"/>
    </row>
    <row r="47" spans="1:10" x14ac:dyDescent="0.3">
      <c r="A47" s="61"/>
      <c r="B47" s="66"/>
      <c r="C47" s="15"/>
      <c r="D47" s="22"/>
      <c r="E47" s="107"/>
      <c r="F47" s="73"/>
      <c r="G47" s="103"/>
      <c r="H47" s="107"/>
      <c r="I47" s="73"/>
      <c r="J47" s="75"/>
    </row>
    <row r="48" spans="1:10" x14ac:dyDescent="0.3">
      <c r="A48" s="61"/>
      <c r="B48" s="66"/>
      <c r="C48" s="15"/>
      <c r="D48" s="22"/>
      <c r="E48" s="107"/>
      <c r="F48" s="73"/>
      <c r="G48" s="103"/>
      <c r="H48" s="107"/>
      <c r="I48" s="73"/>
      <c r="J48" s="75"/>
    </row>
    <row r="49" spans="1:10" x14ac:dyDescent="0.3">
      <c r="A49" s="61"/>
      <c r="B49" s="66"/>
      <c r="C49" s="15"/>
      <c r="D49" s="22"/>
      <c r="E49" s="107"/>
      <c r="F49" s="73"/>
      <c r="G49" s="103"/>
      <c r="H49" s="107"/>
      <c r="I49" s="73"/>
      <c r="J49" s="75"/>
    </row>
    <row r="50" spans="1:10" ht="17.25" thickBot="1" x14ac:dyDescent="0.35">
      <c r="A50" s="62"/>
      <c r="B50" s="67"/>
      <c r="C50" s="68"/>
      <c r="D50" s="525"/>
      <c r="E50" s="107"/>
      <c r="F50" s="73"/>
      <c r="G50" s="103"/>
      <c r="H50" s="107"/>
      <c r="I50" s="73"/>
      <c r="J50" s="75"/>
    </row>
  </sheetData>
  <sheetProtection algorithmName="SHA-512" hashValue="WZL7/gpEir4r7Gs0X4yIO/oypuSQodmupUmJv87qAueHapCs/ChkoURj98Uzt3mwsEd8BWA2ns261yywpFR7Sw==" saltValue="b3Y1FMFv7SEc3JuvH6LZMQ==" spinCount="100000" sheet="1" objects="1" scenarios="1" formatColumns="0" formatRows="0"/>
  <conditionalFormatting sqref="C3:C50">
    <cfRule type="cellIs" dxfId="83" priority="16" operator="equal">
      <formula>"N/A"</formula>
    </cfRule>
    <cfRule type="cellIs" dxfId="82" priority="17" operator="equal">
      <formula>"PASS"</formula>
    </cfRule>
    <cfRule type="cellIs" dxfId="81" priority="18" operator="equal">
      <formula>"FAIL"</formula>
    </cfRule>
  </conditionalFormatting>
  <conditionalFormatting sqref="F3:F50">
    <cfRule type="cellIs" dxfId="80" priority="4" operator="equal">
      <formula>"N/A"</formula>
    </cfRule>
    <cfRule type="cellIs" dxfId="79" priority="5" operator="equal">
      <formula>"PASS"</formula>
    </cfRule>
    <cfRule type="cellIs" dxfId="78" priority="6" operator="equal">
      <formula>"FAIL"</formula>
    </cfRule>
  </conditionalFormatting>
  <conditionalFormatting sqref="I3:I50">
    <cfRule type="cellIs" dxfId="77" priority="1" operator="equal">
      <formula>"N/A"</formula>
    </cfRule>
    <cfRule type="cellIs" dxfId="76" priority="2" operator="equal">
      <formula>"PASS"</formula>
    </cfRule>
    <cfRule type="cellIs" dxfId="75" priority="3" operator="equal">
      <formula>"FAIL"</formula>
    </cfRule>
  </conditionalFormatting>
  <dataValidations count="5">
    <dataValidation type="list" allowBlank="1" showInputMessage="1" showErrorMessage="1" sqref="C3:C50 I3:I50 F3:F50" xr:uid="{E824679B-7D35-4BE5-BA65-9EB286EA818A}">
      <formula1>"PASS,FAIL,N/A"</formula1>
    </dataValidation>
    <dataValidation type="list" allowBlank="1" showInputMessage="1" showErrorMessage="1" sqref="E23:E50" xr:uid="{3E75F6C8-0E3F-4BA8-9041-EA33F36BDC58}">
      <formula1>"N/A,DT.NMM-2.DN-1,DT.NMM-2.DN-2"</formula1>
    </dataValidation>
    <dataValidation type="list" allowBlank="1" showInputMessage="1" showErrorMessage="1" sqref="B3:B50" xr:uid="{A2C766C6-E4BB-4A10-9160-A791479F1617}">
      <formula1>"N/A,DT.RLM-1.DN-1,DT.RLM-1.DN-2,DT.RLM-1.DN-3"</formula1>
    </dataValidation>
    <dataValidation type="list" allowBlank="1" showInputMessage="1" showErrorMessage="1" sqref="E3:E22" xr:uid="{3977AC5E-3A17-415A-B153-C3833DB6C3F0}">
      <formula1>"N/A,DT.NMM-1.DN-1,DT.NMM-1.DN-2"</formula1>
    </dataValidation>
    <dataValidation type="list" allowBlank="1" showInputMessage="1" showErrorMessage="1" sqref="H3:H50" xr:uid="{606FEE1F-27E8-4A7D-974E-3871D3486FE7}">
      <formula1>"N/A,DT.TCM-1.DN-1,DT.TCM-1.DN-2"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Introduction</vt:lpstr>
      <vt:lpstr>Assets</vt:lpstr>
      <vt:lpstr>Interfaces</vt:lpstr>
      <vt:lpstr>Entities</vt:lpstr>
      <vt:lpstr>Summary DTs</vt:lpstr>
      <vt:lpstr>DT ACM-AUM-SSM-SCM-DLM-UNM-CCK</vt:lpstr>
      <vt:lpstr>DT SUM</vt:lpstr>
      <vt:lpstr>DT LGM</vt:lpstr>
      <vt:lpstr>DT RLM-NMM-TCM</vt:lpstr>
      <vt:lpstr>DT GEC-1</vt:lpstr>
      <vt:lpstr>DT GEC-2-8</vt:lpstr>
      <vt:lpstr>DT CRY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Cédric LEVY-BENCHETON</dc:creator>
  <cp:lastModifiedBy>Cédric LEVY-BENCHETON</cp:lastModifiedBy>
  <dcterms:created xsi:type="dcterms:W3CDTF">2025-12-10T10:55:16Z</dcterms:created>
  <dcterms:modified xsi:type="dcterms:W3CDTF">2026-01-29T11:08:27Z</dcterms:modified>
</cp:coreProperties>
</file>